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320" yWindow="840" windowWidth="10380" windowHeight="5265" tabRatio="841" firstSheet="1" activeTab="1"/>
  </bookViews>
  <sheets>
    <sheet name="." sheetId="40" state="hidden" r:id="rId1"/>
    <sheet name="Accueil" sheetId="58" r:id="rId2"/>
    <sheet name="Sheet2" sheetId="31" state="hidden" r:id="rId3"/>
    <sheet name="Sheet1" sheetId="30" state="hidden" r:id="rId4"/>
    <sheet name="Chart1" sheetId="36" state="hidden" r:id="rId5"/>
    <sheet name="Requete de garantie particulier" sheetId="61" r:id="rId6"/>
    <sheet name="Requête de garantie entreprise" sheetId="53" r:id="rId7"/>
    <sheet name="Compte d'exploit reconverti" sheetId="60" state="hidden" r:id="rId8"/>
    <sheet name="Données emprunteur" sheetId="35" r:id="rId9"/>
    <sheet name="Cpte d'exploit. emprunteur" sheetId="41" r:id="rId10"/>
    <sheet name="Bilan emprunteur" sheetId="42" r:id="rId11"/>
    <sheet name="projections" sheetId="48" r:id="rId12"/>
    <sheet name="Les secteurs" sheetId="57" r:id="rId13"/>
    <sheet name="Données économ" sheetId="59" state="hidden" r:id="rId14"/>
    <sheet name="Chiffres reconvertis1" sheetId="43" state="hidden" r:id="rId15"/>
    <sheet name="Chiffres reconvertis2" sheetId="44" state="hidden" r:id="rId16"/>
  </sheets>
  <definedNames>
    <definedName name="_Regression_Out" hidden="1">#REF!</definedName>
    <definedName name="_Regression_X" hidden="1">#REF!</definedName>
    <definedName name="_Regression_Y" hidden="1">#REF!</definedName>
  </definedNames>
  <calcPr calcId="124519"/>
</workbook>
</file>

<file path=xl/calcChain.xml><?xml version="1.0" encoding="utf-8"?>
<calcChain xmlns="http://schemas.openxmlformats.org/spreadsheetml/2006/main">
  <c r="M81" i="53"/>
  <c r="M80"/>
  <c r="M79"/>
  <c r="M78"/>
  <c r="N71"/>
  <c r="H38" i="41"/>
  <c r="H7" i="42"/>
  <c r="H8"/>
  <c r="H9"/>
  <c r="H10"/>
  <c r="H11"/>
  <c r="H12"/>
  <c r="H13"/>
  <c r="H14"/>
  <c r="H16"/>
  <c r="H17"/>
  <c r="H18"/>
  <c r="H19"/>
  <c r="H20"/>
  <c r="H21"/>
  <c r="H22"/>
  <c r="H24"/>
  <c r="H26"/>
  <c r="H27"/>
  <c r="H28"/>
  <c r="H29"/>
  <c r="H30"/>
  <c r="H31"/>
  <c r="H32"/>
  <c r="H33"/>
  <c r="H34"/>
  <c r="H35"/>
  <c r="H36"/>
  <c r="H37"/>
  <c r="H39"/>
  <c r="H40"/>
  <c r="H41"/>
  <c r="H42"/>
  <c r="H43"/>
  <c r="H44"/>
  <c r="H45"/>
  <c r="H46"/>
  <c r="H47"/>
  <c r="H48"/>
  <c r="H49"/>
  <c r="H50"/>
  <c r="H51"/>
  <c r="H52"/>
  <c r="H53"/>
  <c r="H54"/>
  <c r="H6"/>
  <c r="G6"/>
  <c r="G7"/>
  <c r="G8" s="1"/>
  <c r="G9" s="1"/>
  <c r="G10" s="1"/>
  <c r="G11" s="1"/>
  <c r="G12" s="1"/>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G55" s="1"/>
  <c r="G5"/>
  <c r="I329" i="61"/>
  <c r="I328"/>
  <c r="G329"/>
  <c r="G328"/>
  <c r="K341"/>
  <c r="G339"/>
  <c r="I359"/>
  <c r="G359"/>
  <c r="I358"/>
  <c r="G358"/>
  <c r="G324"/>
  <c r="P318"/>
  <c r="K303"/>
  <c r="I303"/>
  <c r="D303"/>
  <c r="K301"/>
  <c r="I301"/>
  <c r="D301"/>
  <c r="K299"/>
  <c r="I299"/>
  <c r="D299"/>
  <c r="K297"/>
  <c r="I297"/>
  <c r="D297"/>
  <c r="K295"/>
  <c r="I295"/>
  <c r="D295"/>
  <c r="K293"/>
  <c r="I293"/>
  <c r="D293"/>
  <c r="K291"/>
  <c r="I291"/>
  <c r="M301" s="1"/>
  <c r="E291"/>
  <c r="D291"/>
  <c r="H290"/>
  <c r="K288"/>
  <c r="K305" s="1"/>
  <c r="H288"/>
  <c r="I286"/>
  <c r="I305" s="1"/>
  <c r="H286"/>
  <c r="K285"/>
  <c r="I285"/>
  <c r="G276"/>
  <c r="I276" s="1"/>
  <c r="D276" s="1"/>
  <c r="G275"/>
  <c r="I275" s="1"/>
  <c r="D275" s="1"/>
  <c r="J274"/>
  <c r="G274"/>
  <c r="I274" s="1"/>
  <c r="J273"/>
  <c r="J272"/>
  <c r="G272"/>
  <c r="I272" s="1"/>
  <c r="J271"/>
  <c r="G271"/>
  <c r="I271" s="1"/>
  <c r="J270"/>
  <c r="G270"/>
  <c r="I270" s="1"/>
  <c r="J269"/>
  <c r="G269"/>
  <c r="I269" s="1"/>
  <c r="I258"/>
  <c r="G258"/>
  <c r="I257"/>
  <c r="G257"/>
  <c r="I256"/>
  <c r="G256"/>
  <c r="I255"/>
  <c r="G255"/>
  <c r="I254"/>
  <c r="G254"/>
  <c r="I253"/>
  <c r="B262" s="1"/>
  <c r="G253"/>
  <c r="G259" s="1"/>
  <c r="I240"/>
  <c r="G240"/>
  <c r="I239"/>
  <c r="G239"/>
  <c r="I238"/>
  <c r="G238"/>
  <c r="I237"/>
  <c r="G237"/>
  <c r="I236"/>
  <c r="G236"/>
  <c r="I235"/>
  <c r="B244" s="1"/>
  <c r="G235"/>
  <c r="G241" s="1"/>
  <c r="I226"/>
  <c r="I225"/>
  <c r="I224"/>
  <c r="I223"/>
  <c r="I222"/>
  <c r="I221"/>
  <c r="I216"/>
  <c r="P213"/>
  <c r="M213"/>
  <c r="P211"/>
  <c r="M211"/>
  <c r="P210"/>
  <c r="M210"/>
  <c r="N209"/>
  <c r="G260" s="1"/>
  <c r="J209"/>
  <c r="G242" s="1"/>
  <c r="O193"/>
  <c r="M193"/>
  <c r="J193"/>
  <c r="O182"/>
  <c r="I182"/>
  <c r="I183" s="1"/>
  <c r="G182"/>
  <c r="O168"/>
  <c r="O167"/>
  <c r="O166"/>
  <c r="O164"/>
  <c r="O163"/>
  <c r="O162"/>
  <c r="O160"/>
  <c r="O159"/>
  <c r="O158"/>
  <c r="O156"/>
  <c r="O155"/>
  <c r="O154"/>
  <c r="O152"/>
  <c r="O151"/>
  <c r="O150"/>
  <c r="O148"/>
  <c r="O147"/>
  <c r="O146"/>
  <c r="P97"/>
  <c r="O97"/>
  <c r="M97"/>
  <c r="J97"/>
  <c r="E97"/>
  <c r="P96"/>
  <c r="M96"/>
  <c r="O96" s="1"/>
  <c r="J96"/>
  <c r="E96"/>
  <c r="P95"/>
  <c r="M95"/>
  <c r="O95" s="1"/>
  <c r="J95"/>
  <c r="E95"/>
  <c r="P94"/>
  <c r="M94"/>
  <c r="O94" s="1"/>
  <c r="J94"/>
  <c r="E94"/>
  <c r="P93"/>
  <c r="O93"/>
  <c r="M93"/>
  <c r="J93"/>
  <c r="E93"/>
  <c r="P92"/>
  <c r="M92"/>
  <c r="O92" s="1"/>
  <c r="J92"/>
  <c r="E92"/>
  <c r="K85"/>
  <c r="O83"/>
  <c r="H83"/>
  <c r="O75"/>
  <c r="O74"/>
  <c r="O73"/>
  <c r="O72"/>
  <c r="O71"/>
  <c r="O70"/>
  <c r="O65"/>
  <c r="O64"/>
  <c r="O63"/>
  <c r="O62"/>
  <c r="O61"/>
  <c r="O60"/>
  <c r="O59"/>
  <c r="O58"/>
  <c r="N55"/>
  <c r="O13"/>
  <c r="P108" i="53"/>
  <c r="P109"/>
  <c r="P110"/>
  <c r="P111"/>
  <c r="P112"/>
  <c r="P113"/>
  <c r="P28"/>
  <c r="J11" i="57"/>
  <c r="AE35" i="53" s="1"/>
  <c r="J20" i="57"/>
  <c r="AE44" i="53" s="1"/>
  <c r="J24" i="57"/>
  <c r="AE48" i="53" s="1"/>
  <c r="J29" i="57"/>
  <c r="AE53" i="53" s="1"/>
  <c r="J34" i="57"/>
  <c r="AE58" i="53" s="1"/>
  <c r="J40" i="57"/>
  <c r="AE64" i="53" s="1"/>
  <c r="J41" i="57"/>
  <c r="AE65" i="53" s="1"/>
  <c r="J42" i="57"/>
  <c r="AE66" i="53" s="1"/>
  <c r="J43" i="57"/>
  <c r="AE67" i="53" s="1"/>
  <c r="J54" i="57"/>
  <c r="AE78" i="53" s="1"/>
  <c r="J58" i="57"/>
  <c r="AE82" i="53" s="1"/>
  <c r="J59" i="57"/>
  <c r="AE83" i="53" s="1"/>
  <c r="J60" i="57"/>
  <c r="AE84" i="53" s="1"/>
  <c r="J61" i="57"/>
  <c r="AE85" i="53" s="1"/>
  <c r="J62" i="57"/>
  <c r="AE86" i="53" s="1"/>
  <c r="J67" i="57"/>
  <c r="AE91" i="53" s="1"/>
  <c r="J74" i="57"/>
  <c r="AE98" i="53" s="1"/>
  <c r="J75" i="57"/>
  <c r="AE99" i="53" s="1"/>
  <c r="J76" i="57"/>
  <c r="AE100" i="53" s="1"/>
  <c r="J81" i="57"/>
  <c r="AE105" i="53" s="1"/>
  <c r="J86" i="57"/>
  <c r="AE110" i="53" s="1"/>
  <c r="J95" i="57"/>
  <c r="AE119" i="53" s="1"/>
  <c r="J100" i="57"/>
  <c r="AE124" i="53" s="1"/>
  <c r="J105" i="57"/>
  <c r="AE129" i="53" s="1"/>
  <c r="J114" i="57"/>
  <c r="AE138" i="53" s="1"/>
  <c r="J121" i="57"/>
  <c r="AE145" i="53" s="1"/>
  <c r="J128" i="57"/>
  <c r="AE152" i="53" s="1"/>
  <c r="J131" i="57"/>
  <c r="AE155" i="53" s="1"/>
  <c r="J139" i="57"/>
  <c r="AE163" i="53" s="1"/>
  <c r="J140" i="57"/>
  <c r="AE164" i="53" s="1"/>
  <c r="J4" i="57"/>
  <c r="AE28" i="53" s="1"/>
  <c r="K78" i="35"/>
  <c r="L183"/>
  <c r="M110" i="53"/>
  <c r="F38" i="42"/>
  <c r="D15"/>
  <c r="F15"/>
  <c r="M111" i="53"/>
  <c r="O111"/>
  <c r="M109"/>
  <c r="M108"/>
  <c r="J37" i="35"/>
  <c r="J35"/>
  <c r="O225" i="53"/>
  <c r="F4" i="41"/>
  <c r="E4" s="1"/>
  <c r="F4" i="43"/>
  <c r="E4" s="1"/>
  <c r="F4" i="44"/>
  <c r="G5"/>
  <c r="G6" s="1"/>
  <c r="G7" s="1"/>
  <c r="G8" s="1"/>
  <c r="G9" s="1"/>
  <c r="G10" s="1"/>
  <c r="G11" s="1"/>
  <c r="G12" s="1"/>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G55" s="1"/>
  <c r="C58"/>
  <c r="D58"/>
  <c r="E58" s="1"/>
  <c r="F58" s="1"/>
  <c r="F60"/>
  <c r="H4" i="43"/>
  <c r="G7"/>
  <c r="G8" s="1"/>
  <c r="G9" s="1"/>
  <c r="G10" s="1"/>
  <c r="G11" s="1"/>
  <c r="G12" s="1"/>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F45"/>
  <c r="F44" s="1"/>
  <c r="D19" i="59"/>
  <c r="E5" i="57"/>
  <c r="E6" s="1"/>
  <c r="E7" s="1"/>
  <c r="E8" s="1"/>
  <c r="E9" s="1"/>
  <c r="E10" s="1"/>
  <c r="J10" s="1"/>
  <c r="AE34" i="53" s="1"/>
  <c r="E12" i="57"/>
  <c r="E13" s="1"/>
  <c r="E14" s="1"/>
  <c r="E15" s="1"/>
  <c r="E16" s="1"/>
  <c r="E17" s="1"/>
  <c r="E18" s="1"/>
  <c r="E19" s="1"/>
  <c r="J19" s="1"/>
  <c r="AE43" i="53" s="1"/>
  <c r="E21" i="57"/>
  <c r="E22" s="1"/>
  <c r="E23" s="1"/>
  <c r="J23" s="1"/>
  <c r="AE47" i="53" s="1"/>
  <c r="E25" i="57"/>
  <c r="J25" s="1"/>
  <c r="AE49" i="53" s="1"/>
  <c r="E26" i="57"/>
  <c r="E27" s="1"/>
  <c r="E28" s="1"/>
  <c r="J28" s="1"/>
  <c r="AE52" i="53" s="1"/>
  <c r="E30" i="57"/>
  <c r="J30" s="1"/>
  <c r="AE54" i="53" s="1"/>
  <c r="E31" i="57"/>
  <c r="E32" s="1"/>
  <c r="E33" s="1"/>
  <c r="J33" s="1"/>
  <c r="AE57" i="53" s="1"/>
  <c r="E35" i="57"/>
  <c r="J35" s="1"/>
  <c r="AE59" i="53" s="1"/>
  <c r="E36" i="57"/>
  <c r="E37" s="1"/>
  <c r="E38" s="1"/>
  <c r="E39" s="1"/>
  <c r="J39" s="1"/>
  <c r="AE63" i="53" s="1"/>
  <c r="E44" i="57"/>
  <c r="E45" s="1"/>
  <c r="E46" s="1"/>
  <c r="E47" s="1"/>
  <c r="E48" s="1"/>
  <c r="E49" s="1"/>
  <c r="E50" s="1"/>
  <c r="E51" s="1"/>
  <c r="E52" s="1"/>
  <c r="E53" s="1"/>
  <c r="J53" s="1"/>
  <c r="AE77" i="53" s="1"/>
  <c r="E55" i="57"/>
  <c r="E56" s="1"/>
  <c r="E57" s="1"/>
  <c r="J57" s="1"/>
  <c r="AE81" i="53" s="1"/>
  <c r="E63" i="57"/>
  <c r="J63" s="1"/>
  <c r="AE87" i="53" s="1"/>
  <c r="G63" i="57"/>
  <c r="E64"/>
  <c r="J64" s="1"/>
  <c r="AE88" i="53" s="1"/>
  <c r="E65" i="57"/>
  <c r="E66" s="1"/>
  <c r="J66" s="1"/>
  <c r="AE90" i="53" s="1"/>
  <c r="E68" i="57"/>
  <c r="E69" s="1"/>
  <c r="E70" s="1"/>
  <c r="E71" s="1"/>
  <c r="E72" s="1"/>
  <c r="E73" s="1"/>
  <c r="J73" s="1"/>
  <c r="AE97" i="53" s="1"/>
  <c r="E77" i="57"/>
  <c r="J77" s="1"/>
  <c r="AE101" i="53" s="1"/>
  <c r="G77" i="57"/>
  <c r="E78"/>
  <c r="E79" s="1"/>
  <c r="E80" s="1"/>
  <c r="J80" s="1"/>
  <c r="AE104" i="53" s="1"/>
  <c r="E82" i="57"/>
  <c r="J82" s="1"/>
  <c r="AE106" i="53" s="1"/>
  <c r="E83" i="57"/>
  <c r="E84" s="1"/>
  <c r="E85" s="1"/>
  <c r="J85" s="1"/>
  <c r="AE109" i="53" s="1"/>
  <c r="G83" i="57"/>
  <c r="E87"/>
  <c r="E88" s="1"/>
  <c r="E89" s="1"/>
  <c r="E90" s="1"/>
  <c r="E91" s="1"/>
  <c r="E92" s="1"/>
  <c r="E93" s="1"/>
  <c r="E94" s="1"/>
  <c r="J94" s="1"/>
  <c r="AE118" i="53" s="1"/>
  <c r="G89" i="57"/>
  <c r="E96"/>
  <c r="J96" s="1"/>
  <c r="AE120" i="53" s="1"/>
  <c r="G96" i="57"/>
  <c r="E97"/>
  <c r="J97" s="1"/>
  <c r="AE121" i="53" s="1"/>
  <c r="E101" i="57"/>
  <c r="E102" s="1"/>
  <c r="E103" s="1"/>
  <c r="E104" s="1"/>
  <c r="J104" s="1"/>
  <c r="AE128" i="53" s="1"/>
  <c r="G102" i="57"/>
  <c r="E106"/>
  <c r="E107" s="1"/>
  <c r="G108"/>
  <c r="E115"/>
  <c r="E116" s="1"/>
  <c r="E117" s="1"/>
  <c r="E118" s="1"/>
  <c r="E119" s="1"/>
  <c r="E120" s="1"/>
  <c r="J120" s="1"/>
  <c r="AE144" i="53" s="1"/>
  <c r="G116" i="57"/>
  <c r="E122"/>
  <c r="J122" s="1"/>
  <c r="AE146" i="53" s="1"/>
  <c r="E123" i="57"/>
  <c r="J123" s="1"/>
  <c r="AE147" i="53" s="1"/>
  <c r="G123" i="57"/>
  <c r="E124"/>
  <c r="E125" s="1"/>
  <c r="E126" s="1"/>
  <c r="E127" s="1"/>
  <c r="J127" s="1"/>
  <c r="AE151" i="53" s="1"/>
  <c r="E129" i="57"/>
  <c r="J129" s="1"/>
  <c r="AE153" i="53" s="1"/>
  <c r="G129" i="57"/>
  <c r="E130"/>
  <c r="J130" s="1"/>
  <c r="AE154" i="53" s="1"/>
  <c r="E132" i="57"/>
  <c r="E133" s="1"/>
  <c r="G133"/>
  <c r="G139"/>
  <c r="B4" i="48"/>
  <c r="C4" s="1"/>
  <c r="D4" s="1"/>
  <c r="J4"/>
  <c r="K4" s="1"/>
  <c r="K20"/>
  <c r="B15" i="42"/>
  <c r="C15"/>
  <c r="E15"/>
  <c r="H15" s="1"/>
  <c r="B23"/>
  <c r="B25" s="1"/>
  <c r="C23"/>
  <c r="D23"/>
  <c r="D25" s="1"/>
  <c r="E23"/>
  <c r="H23" s="1"/>
  <c r="F23"/>
  <c r="F25" s="1"/>
  <c r="C25"/>
  <c r="B38"/>
  <c r="C38"/>
  <c r="D38"/>
  <c r="E38"/>
  <c r="H38" s="1"/>
  <c r="B45"/>
  <c r="C45"/>
  <c r="D45"/>
  <c r="E45"/>
  <c r="F45"/>
  <c r="B53"/>
  <c r="B55" s="1"/>
  <c r="C53"/>
  <c r="D53"/>
  <c r="E53"/>
  <c r="F53"/>
  <c r="C58"/>
  <c r="D58" s="1"/>
  <c r="E58" s="1"/>
  <c r="F58" s="1"/>
  <c r="B9" i="41"/>
  <c r="B30" s="1"/>
  <c r="B34" s="1"/>
  <c r="B38" s="1"/>
  <c r="B42" s="1"/>
  <c r="C9"/>
  <c r="D9"/>
  <c r="D30" s="1"/>
  <c r="D34" s="1"/>
  <c r="D38" s="1"/>
  <c r="D42" s="1"/>
  <c r="E9"/>
  <c r="F9"/>
  <c r="F30" s="1"/>
  <c r="F34" s="1"/>
  <c r="F38" s="1"/>
  <c r="B28"/>
  <c r="C28"/>
  <c r="C30" s="1"/>
  <c r="C34" s="1"/>
  <c r="C38" s="1"/>
  <c r="C42" s="1"/>
  <c r="D28"/>
  <c r="E28"/>
  <c r="E30" s="1"/>
  <c r="E34" s="1"/>
  <c r="E38" s="1"/>
  <c r="F28"/>
  <c r="H2" i="35"/>
  <c r="B1" i="43" s="1"/>
  <c r="H10" i="35"/>
  <c r="I11"/>
  <c r="K11"/>
  <c r="I12"/>
  <c r="K12"/>
  <c r="B13"/>
  <c r="J13"/>
  <c r="K13"/>
  <c r="H14"/>
  <c r="K14" s="1"/>
  <c r="H18"/>
  <c r="K18" s="1"/>
  <c r="J21"/>
  <c r="J22"/>
  <c r="L26"/>
  <c r="L27"/>
  <c r="J28"/>
  <c r="L28"/>
  <c r="J29"/>
  <c r="L29"/>
  <c r="J30"/>
  <c r="L30"/>
  <c r="J31"/>
  <c r="L31"/>
  <c r="J32"/>
  <c r="L32"/>
  <c r="J33"/>
  <c r="L33"/>
  <c r="J34"/>
  <c r="L34"/>
  <c r="L35"/>
  <c r="L36"/>
  <c r="L37"/>
  <c r="J38"/>
  <c r="L38"/>
  <c r="L39"/>
  <c r="L40"/>
  <c r="H41"/>
  <c r="K48"/>
  <c r="K50"/>
  <c r="K51"/>
  <c r="K53"/>
  <c r="K54"/>
  <c r="K55"/>
  <c r="K56"/>
  <c r="H57"/>
  <c r="I57"/>
  <c r="I56" s="1"/>
  <c r="H59"/>
  <c r="H25" s="1"/>
  <c r="J25" s="1"/>
  <c r="K60"/>
  <c r="K61"/>
  <c r="K62"/>
  <c r="K63"/>
  <c r="K64"/>
  <c r="F66"/>
  <c r="H66"/>
  <c r="G67"/>
  <c r="K70"/>
  <c r="K71"/>
  <c r="K72"/>
  <c r="G73"/>
  <c r="K73"/>
  <c r="K74"/>
  <c r="C83"/>
  <c r="D197"/>
  <c r="E197" s="1"/>
  <c r="F197" s="1"/>
  <c r="G197" s="1"/>
  <c r="H197" s="1"/>
  <c r="I197" s="1"/>
  <c r="J197" s="1"/>
  <c r="H92"/>
  <c r="H93"/>
  <c r="H94"/>
  <c r="H95"/>
  <c r="H96"/>
  <c r="H97"/>
  <c r="E115"/>
  <c r="J108"/>
  <c r="F115"/>
  <c r="H145"/>
  <c r="A145" s="1"/>
  <c r="M145" s="1"/>
  <c r="H146"/>
  <c r="H147"/>
  <c r="A147"/>
  <c r="H148"/>
  <c r="H149"/>
  <c r="A149" s="1"/>
  <c r="H150"/>
  <c r="H151"/>
  <c r="A151" s="1"/>
  <c r="H152"/>
  <c r="H153"/>
  <c r="A153" s="1"/>
  <c r="H154"/>
  <c r="H155"/>
  <c r="A155" s="1"/>
  <c r="H156"/>
  <c r="H158"/>
  <c r="A158" s="1"/>
  <c r="H159"/>
  <c r="A159" s="1"/>
  <c r="H160"/>
  <c r="A160" s="1"/>
  <c r="F182"/>
  <c r="C195"/>
  <c r="J199" s="1"/>
  <c r="C196"/>
  <c r="C197"/>
  <c r="B4" i="60"/>
  <c r="C4" s="1"/>
  <c r="B6"/>
  <c r="C6"/>
  <c r="D6"/>
  <c r="E6"/>
  <c r="F6"/>
  <c r="B7"/>
  <c r="C7"/>
  <c r="D7"/>
  <c r="D9" s="1"/>
  <c r="E7"/>
  <c r="F7"/>
  <c r="F9" s="1"/>
  <c r="B12"/>
  <c r="C12"/>
  <c r="D12"/>
  <c r="E12"/>
  <c r="F12"/>
  <c r="B13"/>
  <c r="C13"/>
  <c r="D13"/>
  <c r="E13"/>
  <c r="F13"/>
  <c r="B14"/>
  <c r="C14"/>
  <c r="D14"/>
  <c r="E14"/>
  <c r="F14"/>
  <c r="B15"/>
  <c r="C15"/>
  <c r="D15"/>
  <c r="E15"/>
  <c r="F15"/>
  <c r="B16"/>
  <c r="C16"/>
  <c r="D16"/>
  <c r="E16"/>
  <c r="F16"/>
  <c r="B17"/>
  <c r="C17"/>
  <c r="D17"/>
  <c r="E17"/>
  <c r="F17"/>
  <c r="B18"/>
  <c r="C18"/>
  <c r="D18"/>
  <c r="E18"/>
  <c r="F18"/>
  <c r="B19"/>
  <c r="C19"/>
  <c r="D19"/>
  <c r="E19"/>
  <c r="F19"/>
  <c r="B20"/>
  <c r="C20"/>
  <c r="D20"/>
  <c r="E20"/>
  <c r="F20"/>
  <c r="B21"/>
  <c r="C21"/>
  <c r="D21"/>
  <c r="E21"/>
  <c r="F21"/>
  <c r="B22"/>
  <c r="C22"/>
  <c r="D22"/>
  <c r="E22"/>
  <c r="F22"/>
  <c r="B23"/>
  <c r="C23"/>
  <c r="D23"/>
  <c r="E23"/>
  <c r="F23"/>
  <c r="B24"/>
  <c r="C24"/>
  <c r="D24"/>
  <c r="E24"/>
  <c r="F24"/>
  <c r="B25"/>
  <c r="C25"/>
  <c r="D25"/>
  <c r="E25"/>
  <c r="F25"/>
  <c r="B26"/>
  <c r="C26"/>
  <c r="D26"/>
  <c r="E26"/>
  <c r="F26"/>
  <c r="B32"/>
  <c r="C32"/>
  <c r="D32"/>
  <c r="E32"/>
  <c r="F32"/>
  <c r="B36"/>
  <c r="C36"/>
  <c r="D36"/>
  <c r="E36"/>
  <c r="F36"/>
  <c r="B40"/>
  <c r="C40"/>
  <c r="D40"/>
  <c r="E40"/>
  <c r="F40"/>
  <c r="J66" i="53"/>
  <c r="M66" s="1"/>
  <c r="N70"/>
  <c r="O73"/>
  <c r="O74"/>
  <c r="O75"/>
  <c r="O76"/>
  <c r="O77"/>
  <c r="O78"/>
  <c r="O79"/>
  <c r="C80"/>
  <c r="O80"/>
  <c r="C81"/>
  <c r="O86"/>
  <c r="O87"/>
  <c r="O88"/>
  <c r="O89"/>
  <c r="O90"/>
  <c r="O91"/>
  <c r="H99"/>
  <c r="N99"/>
  <c r="O99"/>
  <c r="K101"/>
  <c r="E108"/>
  <c r="E126" i="35" s="1"/>
  <c r="J108" i="53"/>
  <c r="O108"/>
  <c r="E109"/>
  <c r="E127" i="35"/>
  <c r="J109" i="53"/>
  <c r="O109"/>
  <c r="E110"/>
  <c r="E128" i="35" s="1"/>
  <c r="J110" i="53"/>
  <c r="O110"/>
  <c r="E111"/>
  <c r="E129" i="35" s="1"/>
  <c r="J111" i="53"/>
  <c r="E112"/>
  <c r="E130" i="35"/>
  <c r="J112" i="53"/>
  <c r="M112"/>
  <c r="O112" s="1"/>
  <c r="E113"/>
  <c r="E131" i="35"/>
  <c r="J113" i="53"/>
  <c r="O113"/>
  <c r="O162"/>
  <c r="O163"/>
  <c r="O164"/>
  <c r="O166"/>
  <c r="O167"/>
  <c r="O168"/>
  <c r="O170"/>
  <c r="O171"/>
  <c r="O172"/>
  <c r="O174"/>
  <c r="O175"/>
  <c r="O176"/>
  <c r="O178"/>
  <c r="O179"/>
  <c r="O180"/>
  <c r="O182"/>
  <c r="O183"/>
  <c r="O184"/>
  <c r="I198"/>
  <c r="G198" s="1"/>
  <c r="J225"/>
  <c r="M225"/>
  <c r="M244"/>
  <c r="P244"/>
  <c r="M245"/>
  <c r="P245"/>
  <c r="M247"/>
  <c r="P247"/>
  <c r="I250"/>
  <c r="N250"/>
  <c r="I255"/>
  <c r="I256"/>
  <c r="I257"/>
  <c r="I258"/>
  <c r="I259"/>
  <c r="I260"/>
  <c r="G269"/>
  <c r="I269"/>
  <c r="G270"/>
  <c r="I270"/>
  <c r="G271"/>
  <c r="I271"/>
  <c r="G272"/>
  <c r="I272"/>
  <c r="G273"/>
  <c r="I273"/>
  <c r="G274"/>
  <c r="I274"/>
  <c r="G275"/>
  <c r="G277" s="1"/>
  <c r="F111" i="35" s="1"/>
  <c r="G276" i="53"/>
  <c r="K102" i="35"/>
  <c r="B278" i="53"/>
  <c r="G287"/>
  <c r="I287"/>
  <c r="G288"/>
  <c r="I288"/>
  <c r="G289"/>
  <c r="I289"/>
  <c r="G290"/>
  <c r="I290"/>
  <c r="G291"/>
  <c r="I291"/>
  <c r="G292"/>
  <c r="I292"/>
  <c r="G293"/>
  <c r="G294"/>
  <c r="J102" i="35" s="1"/>
  <c r="G303" i="53"/>
  <c r="J303"/>
  <c r="D325"/>
  <c r="K325"/>
  <c r="G304"/>
  <c r="J304"/>
  <c r="D331"/>
  <c r="I331"/>
  <c r="G305"/>
  <c r="J305"/>
  <c r="D329"/>
  <c r="G306"/>
  <c r="I306"/>
  <c r="J306"/>
  <c r="J307"/>
  <c r="G308"/>
  <c r="I308"/>
  <c r="J308"/>
  <c r="G309"/>
  <c r="G310"/>
  <c r="I310"/>
  <c r="F107" i="35" s="1"/>
  <c r="I319" i="53"/>
  <c r="K319"/>
  <c r="H320"/>
  <c r="I320"/>
  <c r="H322"/>
  <c r="K322"/>
  <c r="H324"/>
  <c r="E325"/>
  <c r="D327"/>
  <c r="I327"/>
  <c r="D333"/>
  <c r="I333"/>
  <c r="K333"/>
  <c r="D335"/>
  <c r="I335"/>
  <c r="K335"/>
  <c r="D337"/>
  <c r="I337"/>
  <c r="K337"/>
  <c r="P352"/>
  <c r="G358"/>
  <c r="G373"/>
  <c r="K375"/>
  <c r="D2" i="30"/>
  <c r="B3"/>
  <c r="D3"/>
  <c r="I3"/>
  <c r="K3"/>
  <c r="P3"/>
  <c r="R3"/>
  <c r="W3"/>
  <c r="Y3"/>
  <c r="AD3"/>
  <c r="AF3"/>
  <c r="AK3"/>
  <c r="AM3"/>
  <c r="AR3"/>
  <c r="AT3"/>
  <c r="AY3"/>
  <c r="BA3"/>
  <c r="BF3"/>
  <c r="BH3"/>
  <c r="BM3"/>
  <c r="BO3"/>
  <c r="B4"/>
  <c r="D4"/>
  <c r="I4"/>
  <c r="K4"/>
  <c r="P4"/>
  <c r="R4"/>
  <c r="W4"/>
  <c r="Y4"/>
  <c r="AD4"/>
  <c r="AF4"/>
  <c r="AK4"/>
  <c r="AM4"/>
  <c r="AR4"/>
  <c r="AT4"/>
  <c r="AY4"/>
  <c r="BA4"/>
  <c r="BF4"/>
  <c r="BH4"/>
  <c r="BM4"/>
  <c r="BO4"/>
  <c r="B5"/>
  <c r="C5" s="1"/>
  <c r="D5"/>
  <c r="I5"/>
  <c r="K5"/>
  <c r="P5"/>
  <c r="R5"/>
  <c r="W5"/>
  <c r="Y5"/>
  <c r="AD5"/>
  <c r="AF5"/>
  <c r="AK5"/>
  <c r="AM5"/>
  <c r="AR5"/>
  <c r="AT5"/>
  <c r="AY5"/>
  <c r="BA5"/>
  <c r="BF5"/>
  <c r="BH5"/>
  <c r="BM5"/>
  <c r="BO5"/>
  <c r="B6"/>
  <c r="C6" s="1"/>
  <c r="D6"/>
  <c r="I6"/>
  <c r="K6"/>
  <c r="P6"/>
  <c r="R6"/>
  <c r="W6"/>
  <c r="Y6"/>
  <c r="AD6"/>
  <c r="AF6"/>
  <c r="AK6"/>
  <c r="AM6"/>
  <c r="AR6"/>
  <c r="AT6"/>
  <c r="AY6"/>
  <c r="BA6"/>
  <c r="BF6"/>
  <c r="BH6"/>
  <c r="BM6"/>
  <c r="BO6"/>
  <c r="B7"/>
  <c r="C7" s="1"/>
  <c r="D7"/>
  <c r="I7"/>
  <c r="K7"/>
  <c r="P7"/>
  <c r="R7"/>
  <c r="W7"/>
  <c r="Y7"/>
  <c r="AD7"/>
  <c r="AF7"/>
  <c r="AK7"/>
  <c r="AM7"/>
  <c r="AR7"/>
  <c r="AT7"/>
  <c r="AY7"/>
  <c r="BA7"/>
  <c r="BF7"/>
  <c r="BH7"/>
  <c r="BM7"/>
  <c r="BO7"/>
  <c r="B8"/>
  <c r="D8"/>
  <c r="I8"/>
  <c r="K8"/>
  <c r="P8"/>
  <c r="R8"/>
  <c r="W8"/>
  <c r="Y8"/>
  <c r="AD8"/>
  <c r="AF8"/>
  <c r="AK8"/>
  <c r="AM8"/>
  <c r="AR8"/>
  <c r="AT8"/>
  <c r="AY8"/>
  <c r="BA8"/>
  <c r="BF8"/>
  <c r="BH8"/>
  <c r="BM8"/>
  <c r="BO8"/>
  <c r="B9"/>
  <c r="C9" s="1"/>
  <c r="D9"/>
  <c r="I9"/>
  <c r="K9"/>
  <c r="P9"/>
  <c r="R9"/>
  <c r="W9"/>
  <c r="Y9"/>
  <c r="AD9"/>
  <c r="AF9"/>
  <c r="AK9"/>
  <c r="AM9"/>
  <c r="AR9"/>
  <c r="AT9"/>
  <c r="AY9"/>
  <c r="BA9"/>
  <c r="BF9"/>
  <c r="BH9"/>
  <c r="BM9"/>
  <c r="BO9"/>
  <c r="B10"/>
  <c r="C10" s="1"/>
  <c r="C31" s="1"/>
  <c r="C54" s="1"/>
  <c r="D10"/>
  <c r="I10"/>
  <c r="K10"/>
  <c r="P10"/>
  <c r="R10"/>
  <c r="W10"/>
  <c r="Y10"/>
  <c r="AD10"/>
  <c r="AF10"/>
  <c r="AK10"/>
  <c r="AM10"/>
  <c r="AR10"/>
  <c r="AT10"/>
  <c r="AY10"/>
  <c r="BA10"/>
  <c r="BF10"/>
  <c r="BH10"/>
  <c r="BM10"/>
  <c r="BO10"/>
  <c r="B11"/>
  <c r="C11" s="1"/>
  <c r="D11"/>
  <c r="I11"/>
  <c r="K11"/>
  <c r="P11"/>
  <c r="R11"/>
  <c r="W11"/>
  <c r="Y11"/>
  <c r="AD11"/>
  <c r="AF11"/>
  <c r="AK11"/>
  <c r="AM11"/>
  <c r="AR11"/>
  <c r="AT11"/>
  <c r="AY11"/>
  <c r="BA11"/>
  <c r="BF11"/>
  <c r="BH11"/>
  <c r="BM11"/>
  <c r="BO11"/>
  <c r="B12"/>
  <c r="C12" s="1"/>
  <c r="D12"/>
  <c r="I12"/>
  <c r="K12"/>
  <c r="P12"/>
  <c r="R12"/>
  <c r="W12"/>
  <c r="Y12"/>
  <c r="AD12"/>
  <c r="AF12"/>
  <c r="AK12"/>
  <c r="AM12"/>
  <c r="AR12"/>
  <c r="AT12"/>
  <c r="AY12"/>
  <c r="BA12"/>
  <c r="BF12"/>
  <c r="BH12"/>
  <c r="BM12"/>
  <c r="BO12"/>
  <c r="B13"/>
  <c r="C13" s="1"/>
  <c r="D13"/>
  <c r="I13"/>
  <c r="K13"/>
  <c r="P13"/>
  <c r="R13"/>
  <c r="W13"/>
  <c r="Y13"/>
  <c r="AD13"/>
  <c r="AF13"/>
  <c r="AK13"/>
  <c r="AM13"/>
  <c r="AR13"/>
  <c r="AT13"/>
  <c r="AY13"/>
  <c r="BA13"/>
  <c r="BF13"/>
  <c r="BH13"/>
  <c r="BM13"/>
  <c r="BO13"/>
  <c r="B14"/>
  <c r="C14" s="1"/>
  <c r="D14"/>
  <c r="I14"/>
  <c r="K14"/>
  <c r="P14"/>
  <c r="R14"/>
  <c r="W14"/>
  <c r="Y14"/>
  <c r="AD14"/>
  <c r="AF14"/>
  <c r="AK14"/>
  <c r="AM14"/>
  <c r="AR14"/>
  <c r="AT14"/>
  <c r="AY14"/>
  <c r="BA14"/>
  <c r="BF14"/>
  <c r="BH14"/>
  <c r="BM14"/>
  <c r="BO14"/>
  <c r="B15"/>
  <c r="C15" s="1"/>
  <c r="D15"/>
  <c r="I15"/>
  <c r="K15"/>
  <c r="P15"/>
  <c r="R15"/>
  <c r="W15"/>
  <c r="Y15"/>
  <c r="AD15"/>
  <c r="AF15"/>
  <c r="AK15"/>
  <c r="AM15"/>
  <c r="AR15"/>
  <c r="AT15"/>
  <c r="AY15"/>
  <c r="BA15"/>
  <c r="BF15"/>
  <c r="BH15"/>
  <c r="BM15"/>
  <c r="BO15"/>
  <c r="B16"/>
  <c r="C16" s="1"/>
  <c r="D16"/>
  <c r="I16"/>
  <c r="K16"/>
  <c r="P16"/>
  <c r="R16"/>
  <c r="W16"/>
  <c r="Y16"/>
  <c r="AD16"/>
  <c r="AF16"/>
  <c r="AK16"/>
  <c r="AM16"/>
  <c r="AR16"/>
  <c r="AT16"/>
  <c r="AY16"/>
  <c r="BA16"/>
  <c r="BF16"/>
  <c r="BH16"/>
  <c r="BM16"/>
  <c r="BO16"/>
  <c r="B17"/>
  <c r="C17" s="1"/>
  <c r="E17" s="1"/>
  <c r="D17"/>
  <c r="I17"/>
  <c r="K17"/>
  <c r="P17"/>
  <c r="R17"/>
  <c r="W17"/>
  <c r="Y17"/>
  <c r="AD17"/>
  <c r="AF17"/>
  <c r="AK17"/>
  <c r="AM17"/>
  <c r="AR17"/>
  <c r="AT17"/>
  <c r="AY17"/>
  <c r="BA17"/>
  <c r="BF17"/>
  <c r="BH17"/>
  <c r="BM17"/>
  <c r="BO17"/>
  <c r="B18"/>
  <c r="C18" s="1"/>
  <c r="D18"/>
  <c r="I18"/>
  <c r="K18"/>
  <c r="P18"/>
  <c r="R18"/>
  <c r="W18"/>
  <c r="Y18"/>
  <c r="AD18"/>
  <c r="AF18"/>
  <c r="AK18"/>
  <c r="AM18"/>
  <c r="AR18"/>
  <c r="AT18"/>
  <c r="AY18"/>
  <c r="BA18"/>
  <c r="BF18"/>
  <c r="BH18"/>
  <c r="BM18"/>
  <c r="BO18"/>
  <c r="B19"/>
  <c r="C19" s="1"/>
  <c r="D19"/>
  <c r="I19"/>
  <c r="K19"/>
  <c r="P19"/>
  <c r="R19"/>
  <c r="W19"/>
  <c r="Y19"/>
  <c r="AD19"/>
  <c r="AF19"/>
  <c r="AK19"/>
  <c r="AM19"/>
  <c r="AR19"/>
  <c r="AT19"/>
  <c r="AY19"/>
  <c r="BA19"/>
  <c r="BF19"/>
  <c r="BH19"/>
  <c r="BM19"/>
  <c r="BO19"/>
  <c r="B24"/>
  <c r="C24" s="1"/>
  <c r="E24" s="1"/>
  <c r="D24"/>
  <c r="I24"/>
  <c r="K24"/>
  <c r="P24"/>
  <c r="R24"/>
  <c r="W24"/>
  <c r="Y24"/>
  <c r="AD24"/>
  <c r="AF24"/>
  <c r="AK24"/>
  <c r="AM24"/>
  <c r="AR24"/>
  <c r="AT24"/>
  <c r="AY24"/>
  <c r="BA24"/>
  <c r="BF24"/>
  <c r="BH24"/>
  <c r="BM24"/>
  <c r="BO24"/>
  <c r="B25"/>
  <c r="D25"/>
  <c r="I25"/>
  <c r="K25"/>
  <c r="P25"/>
  <c r="R25"/>
  <c r="W25"/>
  <c r="Y25"/>
  <c r="AD25"/>
  <c r="AF25"/>
  <c r="AK25"/>
  <c r="AM25"/>
  <c r="AR25"/>
  <c r="AT25"/>
  <c r="AY25"/>
  <c r="BA25"/>
  <c r="BF25"/>
  <c r="BH25"/>
  <c r="BM25"/>
  <c r="BO25"/>
  <c r="B26"/>
  <c r="D26"/>
  <c r="I26"/>
  <c r="K26"/>
  <c r="P26"/>
  <c r="R26"/>
  <c r="W26"/>
  <c r="Y26"/>
  <c r="AD26"/>
  <c r="AF26"/>
  <c r="AK26"/>
  <c r="AM26"/>
  <c r="AR26"/>
  <c r="AT26"/>
  <c r="AY26"/>
  <c r="BA26"/>
  <c r="BF26"/>
  <c r="BH26"/>
  <c r="BM26"/>
  <c r="BO26"/>
  <c r="B27"/>
  <c r="D27"/>
  <c r="I27"/>
  <c r="K27"/>
  <c r="P27"/>
  <c r="R27"/>
  <c r="W27"/>
  <c r="Y27"/>
  <c r="AD27"/>
  <c r="AF27"/>
  <c r="AK27"/>
  <c r="AM27"/>
  <c r="AR27"/>
  <c r="AT27"/>
  <c r="AY27"/>
  <c r="BA27"/>
  <c r="BF27"/>
  <c r="BH27"/>
  <c r="BM27"/>
  <c r="BO27"/>
  <c r="B28"/>
  <c r="D28"/>
  <c r="I28"/>
  <c r="K28"/>
  <c r="P28"/>
  <c r="R28"/>
  <c r="W28"/>
  <c r="Y28"/>
  <c r="AD28"/>
  <c r="AF28"/>
  <c r="AK28"/>
  <c r="AM28"/>
  <c r="AR28"/>
  <c r="AT28"/>
  <c r="AY28"/>
  <c r="BA28"/>
  <c r="BF28"/>
  <c r="BH28"/>
  <c r="BM28"/>
  <c r="BO28"/>
  <c r="B29"/>
  <c r="D29"/>
  <c r="I29"/>
  <c r="K29"/>
  <c r="P29"/>
  <c r="R29"/>
  <c r="W29"/>
  <c r="Y29"/>
  <c r="AD29"/>
  <c r="AF29"/>
  <c r="AK29"/>
  <c r="AM29"/>
  <c r="AR29"/>
  <c r="AT29"/>
  <c r="AY29"/>
  <c r="BA29"/>
  <c r="BF29"/>
  <c r="BH29"/>
  <c r="BM29"/>
  <c r="BO29"/>
  <c r="B30"/>
  <c r="D30"/>
  <c r="I30"/>
  <c r="K30"/>
  <c r="P30"/>
  <c r="R30"/>
  <c r="W30"/>
  <c r="Y30"/>
  <c r="AD30"/>
  <c r="AF30"/>
  <c r="AK30"/>
  <c r="AM30"/>
  <c r="AR30"/>
  <c r="AT30"/>
  <c r="AY30"/>
  <c r="BA30"/>
  <c r="BF30"/>
  <c r="BH30"/>
  <c r="BM30"/>
  <c r="BO30"/>
  <c r="B31"/>
  <c r="D31"/>
  <c r="I31"/>
  <c r="K31"/>
  <c r="P31"/>
  <c r="R31"/>
  <c r="W31"/>
  <c r="Y31"/>
  <c r="AD31"/>
  <c r="AF31"/>
  <c r="AK31"/>
  <c r="AM31"/>
  <c r="AR31"/>
  <c r="AT31"/>
  <c r="AY31"/>
  <c r="BA31"/>
  <c r="BF31"/>
  <c r="BH31"/>
  <c r="BM31"/>
  <c r="BO31"/>
  <c r="B32"/>
  <c r="D32"/>
  <c r="I32"/>
  <c r="K32"/>
  <c r="P32"/>
  <c r="R32"/>
  <c r="W32"/>
  <c r="Y32"/>
  <c r="AD32"/>
  <c r="AF32"/>
  <c r="AK32"/>
  <c r="AM32"/>
  <c r="AR32"/>
  <c r="AT32"/>
  <c r="AY32"/>
  <c r="BA32"/>
  <c r="BF32"/>
  <c r="BH32"/>
  <c r="BM32"/>
  <c r="BO32"/>
  <c r="B33"/>
  <c r="D33"/>
  <c r="I33"/>
  <c r="K33"/>
  <c r="P33"/>
  <c r="R33"/>
  <c r="W33"/>
  <c r="Y33"/>
  <c r="AD33"/>
  <c r="AF33"/>
  <c r="AK33"/>
  <c r="AM33"/>
  <c r="AR33"/>
  <c r="AT33"/>
  <c r="AY33"/>
  <c r="BA33"/>
  <c r="BF33"/>
  <c r="BH33"/>
  <c r="BM33"/>
  <c r="BO33"/>
  <c r="B34"/>
  <c r="D34"/>
  <c r="I34"/>
  <c r="K34"/>
  <c r="P34"/>
  <c r="R34"/>
  <c r="W34"/>
  <c r="Y34"/>
  <c r="AD34"/>
  <c r="AF34"/>
  <c r="AK34"/>
  <c r="AM34"/>
  <c r="AR34"/>
  <c r="AT34"/>
  <c r="AY34"/>
  <c r="BA34"/>
  <c r="BF34"/>
  <c r="BH34"/>
  <c r="BM34"/>
  <c r="BO34"/>
  <c r="B35"/>
  <c r="D35"/>
  <c r="I35"/>
  <c r="K35"/>
  <c r="P35"/>
  <c r="R35"/>
  <c r="W35"/>
  <c r="Y35"/>
  <c r="AD35"/>
  <c r="AF35"/>
  <c r="AK35"/>
  <c r="AM35"/>
  <c r="AR35"/>
  <c r="AT35"/>
  <c r="AY35"/>
  <c r="BA35"/>
  <c r="BF35"/>
  <c r="BH35"/>
  <c r="BM35"/>
  <c r="BO35"/>
  <c r="B36"/>
  <c r="D36"/>
  <c r="I36"/>
  <c r="K36"/>
  <c r="P36"/>
  <c r="R36"/>
  <c r="W36"/>
  <c r="Y36"/>
  <c r="AD36"/>
  <c r="AF36"/>
  <c r="AK36"/>
  <c r="AM36"/>
  <c r="AR36"/>
  <c r="AT36"/>
  <c r="AY36"/>
  <c r="BA36"/>
  <c r="BF36"/>
  <c r="BH36"/>
  <c r="BM36"/>
  <c r="BO36"/>
  <c r="B37"/>
  <c r="D37"/>
  <c r="I37"/>
  <c r="K37"/>
  <c r="P37"/>
  <c r="R37"/>
  <c r="W37"/>
  <c r="Y37"/>
  <c r="AD37"/>
  <c r="AF37"/>
  <c r="AK37"/>
  <c r="AM37"/>
  <c r="AR37"/>
  <c r="AT37"/>
  <c r="AY37"/>
  <c r="BA37"/>
  <c r="BF37"/>
  <c r="BH37"/>
  <c r="BM37"/>
  <c r="BO37"/>
  <c r="B38"/>
  <c r="C38"/>
  <c r="D38"/>
  <c r="E38"/>
  <c r="I38"/>
  <c r="I61" s="1"/>
  <c r="I81" s="1"/>
  <c r="I101" s="1"/>
  <c r="K38"/>
  <c r="P38"/>
  <c r="P61" s="1"/>
  <c r="P81" s="1"/>
  <c r="R38"/>
  <c r="W38"/>
  <c r="W61" s="1"/>
  <c r="W81" s="1"/>
  <c r="Y38"/>
  <c r="AD38"/>
  <c r="AD61" s="1"/>
  <c r="AD81" s="1"/>
  <c r="AD101" s="1"/>
  <c r="AF38"/>
  <c r="AK38"/>
  <c r="AK61" s="1"/>
  <c r="AK81" s="1"/>
  <c r="AK101" s="1"/>
  <c r="AM38"/>
  <c r="AR38"/>
  <c r="AR61" s="1"/>
  <c r="AR81" s="1"/>
  <c r="AT38"/>
  <c r="AY38"/>
  <c r="AY61" s="1"/>
  <c r="AY81" s="1"/>
  <c r="BA38"/>
  <c r="BF38"/>
  <c r="BF61" s="1"/>
  <c r="BF81" s="1"/>
  <c r="BF101" s="1"/>
  <c r="BH38"/>
  <c r="BM38"/>
  <c r="BM61" s="1"/>
  <c r="BM81" s="1"/>
  <c r="BM101" s="1"/>
  <c r="BO38"/>
  <c r="B39"/>
  <c r="B62" s="1"/>
  <c r="B82" s="1"/>
  <c r="D39"/>
  <c r="I39"/>
  <c r="I62" s="1"/>
  <c r="I82" s="1"/>
  <c r="K39"/>
  <c r="P39"/>
  <c r="P62" s="1"/>
  <c r="P82" s="1"/>
  <c r="P102" s="1"/>
  <c r="R39"/>
  <c r="W39"/>
  <c r="W62" s="1"/>
  <c r="W82" s="1"/>
  <c r="W102" s="1"/>
  <c r="Y39"/>
  <c r="AD39"/>
  <c r="AD62" s="1"/>
  <c r="AD82" s="1"/>
  <c r="AF39"/>
  <c r="AK39"/>
  <c r="AK62" s="1"/>
  <c r="AK82" s="1"/>
  <c r="AM39"/>
  <c r="AR39"/>
  <c r="AR62" s="1"/>
  <c r="AR82" s="1"/>
  <c r="AR102" s="1"/>
  <c r="AT39"/>
  <c r="AY39"/>
  <c r="AY62" s="1"/>
  <c r="AY82" s="1"/>
  <c r="AY102" s="1"/>
  <c r="BA39"/>
  <c r="BF39"/>
  <c r="BF62" s="1"/>
  <c r="BF82" s="1"/>
  <c r="BH39"/>
  <c r="BM39"/>
  <c r="BM62" s="1"/>
  <c r="BM82" s="1"/>
  <c r="BO39"/>
  <c r="B40"/>
  <c r="B63" s="1"/>
  <c r="B83" s="1"/>
  <c r="B103" s="1"/>
  <c r="D40"/>
  <c r="I40"/>
  <c r="K40"/>
  <c r="K63" s="1"/>
  <c r="K83" s="1"/>
  <c r="K103" s="1"/>
  <c r="P40"/>
  <c r="R40"/>
  <c r="R63" s="1"/>
  <c r="R83" s="1"/>
  <c r="R103" s="1"/>
  <c r="W40"/>
  <c r="Y40"/>
  <c r="Y63" s="1"/>
  <c r="Y83" s="1"/>
  <c r="Y103" s="1"/>
  <c r="AD40"/>
  <c r="AF40"/>
  <c r="AF63" s="1"/>
  <c r="AF83" s="1"/>
  <c r="AF103" s="1"/>
  <c r="AK40"/>
  <c r="AM40"/>
  <c r="AM63" s="1"/>
  <c r="AM83" s="1"/>
  <c r="AM103" s="1"/>
  <c r="AR40"/>
  <c r="AT40"/>
  <c r="AT63" s="1"/>
  <c r="AT83" s="1"/>
  <c r="AT103" s="1"/>
  <c r="AY40"/>
  <c r="BA40"/>
  <c r="BA63" s="1"/>
  <c r="BA83" s="1"/>
  <c r="BA103" s="1"/>
  <c r="BF40"/>
  <c r="BH40"/>
  <c r="BH63" s="1"/>
  <c r="BH83" s="1"/>
  <c r="BH103" s="1"/>
  <c r="BM40"/>
  <c r="BO40"/>
  <c r="BO63" s="1"/>
  <c r="BO83" s="1"/>
  <c r="BO103" s="1"/>
  <c r="B44"/>
  <c r="E44"/>
  <c r="I44"/>
  <c r="L44"/>
  <c r="P44"/>
  <c r="S44"/>
  <c r="W44"/>
  <c r="Z44"/>
  <c r="AD44"/>
  <c r="AG44"/>
  <c r="AK44"/>
  <c r="AN44"/>
  <c r="AR44"/>
  <c r="AU44"/>
  <c r="AY44"/>
  <c r="BB44"/>
  <c r="BF44"/>
  <c r="BI44"/>
  <c r="BM44"/>
  <c r="BP44"/>
  <c r="B47"/>
  <c r="C47" s="1"/>
  <c r="E47" s="1"/>
  <c r="D47"/>
  <c r="I47"/>
  <c r="K47"/>
  <c r="P47"/>
  <c r="R47"/>
  <c r="W47"/>
  <c r="Y47"/>
  <c r="AD47"/>
  <c r="AF47"/>
  <c r="AK47"/>
  <c r="AM47"/>
  <c r="AR47"/>
  <c r="AT47"/>
  <c r="AY47"/>
  <c r="BA47"/>
  <c r="BF47"/>
  <c r="BH47"/>
  <c r="BM47"/>
  <c r="BO47"/>
  <c r="B48"/>
  <c r="D48"/>
  <c r="I48"/>
  <c r="K48"/>
  <c r="P48"/>
  <c r="R48"/>
  <c r="W48"/>
  <c r="Y48"/>
  <c r="AD48"/>
  <c r="AF48"/>
  <c r="AK48"/>
  <c r="AM48"/>
  <c r="AR48"/>
  <c r="AT48"/>
  <c r="AY48"/>
  <c r="BA48"/>
  <c r="BF48"/>
  <c r="BH48"/>
  <c r="BM48"/>
  <c r="BO48"/>
  <c r="B49"/>
  <c r="D49"/>
  <c r="I49"/>
  <c r="K49"/>
  <c r="P49"/>
  <c r="R49"/>
  <c r="W49"/>
  <c r="Y49"/>
  <c r="AD49"/>
  <c r="AF49"/>
  <c r="AK49"/>
  <c r="AM49"/>
  <c r="AR49"/>
  <c r="AT49"/>
  <c r="AY49"/>
  <c r="BA49"/>
  <c r="BF49"/>
  <c r="BH49"/>
  <c r="BM49"/>
  <c r="BO49"/>
  <c r="B50"/>
  <c r="D50"/>
  <c r="I50"/>
  <c r="K50"/>
  <c r="P50"/>
  <c r="R50"/>
  <c r="W50"/>
  <c r="Y50"/>
  <c r="AD50"/>
  <c r="AF50"/>
  <c r="AK50"/>
  <c r="AM50"/>
  <c r="AR50"/>
  <c r="AT50"/>
  <c r="AY50"/>
  <c r="BA50"/>
  <c r="BF50"/>
  <c r="BH50"/>
  <c r="BM50"/>
  <c r="BO50"/>
  <c r="B51"/>
  <c r="D51"/>
  <c r="I51"/>
  <c r="K51"/>
  <c r="P51"/>
  <c r="R51"/>
  <c r="W51"/>
  <c r="Y51"/>
  <c r="AD51"/>
  <c r="AF51"/>
  <c r="AK51"/>
  <c r="AM51"/>
  <c r="AR51"/>
  <c r="AT51"/>
  <c r="AY51"/>
  <c r="BA51"/>
  <c r="BF51"/>
  <c r="BH51"/>
  <c r="BM51"/>
  <c r="BO51"/>
  <c r="B52"/>
  <c r="D52"/>
  <c r="I52"/>
  <c r="K52"/>
  <c r="P52"/>
  <c r="R52"/>
  <c r="W52"/>
  <c r="Y52"/>
  <c r="AD52"/>
  <c r="AF52"/>
  <c r="AK52"/>
  <c r="AM52"/>
  <c r="AR52"/>
  <c r="AT52"/>
  <c r="AY52"/>
  <c r="BA52"/>
  <c r="BF52"/>
  <c r="BH52"/>
  <c r="BM52"/>
  <c r="BO52"/>
  <c r="B53"/>
  <c r="D53"/>
  <c r="I53"/>
  <c r="I73" s="1"/>
  <c r="I93" s="1"/>
  <c r="K53"/>
  <c r="P53"/>
  <c r="P73" s="1"/>
  <c r="P93" s="1"/>
  <c r="R53"/>
  <c r="W53"/>
  <c r="W73" s="1"/>
  <c r="W93" s="1"/>
  <c r="Y53"/>
  <c r="AD53"/>
  <c r="AD73" s="1"/>
  <c r="AD93" s="1"/>
  <c r="AF53"/>
  <c r="AK53"/>
  <c r="AK73" s="1"/>
  <c r="AK93" s="1"/>
  <c r="AM53"/>
  <c r="AR53"/>
  <c r="AR73" s="1"/>
  <c r="AR93" s="1"/>
  <c r="AT53"/>
  <c r="AY53"/>
  <c r="AY73" s="1"/>
  <c r="AY93" s="1"/>
  <c r="BA53"/>
  <c r="BF53"/>
  <c r="BF73" s="1"/>
  <c r="BF93" s="1"/>
  <c r="BH53"/>
  <c r="BM53"/>
  <c r="BM73" s="1"/>
  <c r="BM93" s="1"/>
  <c r="BO53"/>
  <c r="B54"/>
  <c r="B74" s="1"/>
  <c r="B94" s="1"/>
  <c r="D54"/>
  <c r="I54"/>
  <c r="I74" s="1"/>
  <c r="I94" s="1"/>
  <c r="K54"/>
  <c r="P54"/>
  <c r="P74" s="1"/>
  <c r="P94" s="1"/>
  <c r="R54"/>
  <c r="W54"/>
  <c r="W74" s="1"/>
  <c r="W94" s="1"/>
  <c r="Y54"/>
  <c r="AD54"/>
  <c r="AD74" s="1"/>
  <c r="AD94" s="1"/>
  <c r="AF54"/>
  <c r="AK54"/>
  <c r="AK74" s="1"/>
  <c r="AK94" s="1"/>
  <c r="AM54"/>
  <c r="AR54"/>
  <c r="AR74" s="1"/>
  <c r="AR94" s="1"/>
  <c r="AT54"/>
  <c r="AY54"/>
  <c r="AY74" s="1"/>
  <c r="AY94" s="1"/>
  <c r="BA54"/>
  <c r="BF54"/>
  <c r="BF74" s="1"/>
  <c r="BH54"/>
  <c r="BM54"/>
  <c r="BM74" s="1"/>
  <c r="BO54"/>
  <c r="B55"/>
  <c r="B75" s="1"/>
  <c r="B95" s="1"/>
  <c r="D55"/>
  <c r="D75" s="1"/>
  <c r="D95" s="1"/>
  <c r="I55"/>
  <c r="K55"/>
  <c r="K75" s="1"/>
  <c r="P55"/>
  <c r="R55"/>
  <c r="R75" s="1"/>
  <c r="W55"/>
  <c r="Y55"/>
  <c r="Y75" s="1"/>
  <c r="AD55"/>
  <c r="AF55"/>
  <c r="AF75" s="1"/>
  <c r="AK55"/>
  <c r="AM55"/>
  <c r="AM75" s="1"/>
  <c r="AR55"/>
  <c r="AT55"/>
  <c r="AT75" s="1"/>
  <c r="AY55"/>
  <c r="BA55"/>
  <c r="BA75" s="1"/>
  <c r="BF55"/>
  <c r="BH55"/>
  <c r="BH75" s="1"/>
  <c r="BM55"/>
  <c r="BO55"/>
  <c r="BO75" s="1"/>
  <c r="B56"/>
  <c r="D56"/>
  <c r="D76" s="1"/>
  <c r="I56"/>
  <c r="K56"/>
  <c r="K76" s="1"/>
  <c r="P56"/>
  <c r="R56"/>
  <c r="R76" s="1"/>
  <c r="W56"/>
  <c r="Y56"/>
  <c r="Y76" s="1"/>
  <c r="AD56"/>
  <c r="AF56"/>
  <c r="AF76" s="1"/>
  <c r="AK56"/>
  <c r="AM56"/>
  <c r="AM76" s="1"/>
  <c r="AR56"/>
  <c r="AT56"/>
  <c r="AT76" s="1"/>
  <c r="AY56"/>
  <c r="BA56"/>
  <c r="BA76" s="1"/>
  <c r="BF56"/>
  <c r="BH56"/>
  <c r="BH76" s="1"/>
  <c r="BM56"/>
  <c r="BO56"/>
  <c r="BO76" s="1"/>
  <c r="B57"/>
  <c r="D57"/>
  <c r="I57"/>
  <c r="I77" s="1"/>
  <c r="K57"/>
  <c r="P57"/>
  <c r="P77" s="1"/>
  <c r="R57"/>
  <c r="W57"/>
  <c r="W77" s="1"/>
  <c r="Y57"/>
  <c r="AD57"/>
  <c r="AD77" s="1"/>
  <c r="AF57"/>
  <c r="AK57"/>
  <c r="AK77" s="1"/>
  <c r="AM57"/>
  <c r="AR57"/>
  <c r="AR77" s="1"/>
  <c r="AT57"/>
  <c r="AY57"/>
  <c r="AY77" s="1"/>
  <c r="BA57"/>
  <c r="BF57"/>
  <c r="BF77" s="1"/>
  <c r="BH57"/>
  <c r="BM57"/>
  <c r="BM77" s="1"/>
  <c r="BO57"/>
  <c r="B58"/>
  <c r="B78" s="1"/>
  <c r="D58"/>
  <c r="I58"/>
  <c r="I78" s="1"/>
  <c r="K58"/>
  <c r="P58"/>
  <c r="P78" s="1"/>
  <c r="R58"/>
  <c r="W58"/>
  <c r="W78" s="1"/>
  <c r="Y58"/>
  <c r="AD58"/>
  <c r="AD78" s="1"/>
  <c r="AF58"/>
  <c r="AK58"/>
  <c r="AK78" s="1"/>
  <c r="AM58"/>
  <c r="AR58"/>
  <c r="AR78" s="1"/>
  <c r="AT58"/>
  <c r="AY58"/>
  <c r="AY78" s="1"/>
  <c r="BA58"/>
  <c r="BF58"/>
  <c r="BF78" s="1"/>
  <c r="BH58"/>
  <c r="BM58"/>
  <c r="BM78" s="1"/>
  <c r="BO58"/>
  <c r="B59"/>
  <c r="B79" s="1"/>
  <c r="D59"/>
  <c r="D79" s="1"/>
  <c r="D99" s="1"/>
  <c r="I59"/>
  <c r="K59"/>
  <c r="P59"/>
  <c r="R59"/>
  <c r="W59"/>
  <c r="Y59"/>
  <c r="AD59"/>
  <c r="AF59"/>
  <c r="AK59"/>
  <c r="AM59"/>
  <c r="AR59"/>
  <c r="AT59"/>
  <c r="AY59"/>
  <c r="BA59"/>
  <c r="BF59"/>
  <c r="BH59"/>
  <c r="BM59"/>
  <c r="BO59"/>
  <c r="B60"/>
  <c r="D60"/>
  <c r="I60"/>
  <c r="K60"/>
  <c r="P60"/>
  <c r="R60"/>
  <c r="W60"/>
  <c r="Y60"/>
  <c r="AD60"/>
  <c r="AF60"/>
  <c r="AK60"/>
  <c r="AM60"/>
  <c r="AR60"/>
  <c r="AT60"/>
  <c r="AY60"/>
  <c r="BA60"/>
  <c r="BF60"/>
  <c r="BH60"/>
  <c r="BM60"/>
  <c r="BO60"/>
  <c r="B61"/>
  <c r="C61"/>
  <c r="D61"/>
  <c r="E61"/>
  <c r="K61"/>
  <c r="R61"/>
  <c r="Y61"/>
  <c r="AF61"/>
  <c r="AM61"/>
  <c r="AT61"/>
  <c r="BA61"/>
  <c r="BH61"/>
  <c r="BO61"/>
  <c r="D62"/>
  <c r="K62"/>
  <c r="R62"/>
  <c r="Y62"/>
  <c r="AF62"/>
  <c r="AM62"/>
  <c r="AT62"/>
  <c r="BA62"/>
  <c r="BH62"/>
  <c r="BO62"/>
  <c r="D63"/>
  <c r="D83" s="1"/>
  <c r="I63"/>
  <c r="P63"/>
  <c r="W63"/>
  <c r="AD63"/>
  <c r="AK63"/>
  <c r="AR63"/>
  <c r="AY63"/>
  <c r="BF63"/>
  <c r="BM63"/>
  <c r="B67"/>
  <c r="C67" s="1"/>
  <c r="E67" s="1"/>
  <c r="D67"/>
  <c r="I67"/>
  <c r="K67"/>
  <c r="P67"/>
  <c r="R67"/>
  <c r="W67"/>
  <c r="Y67"/>
  <c r="AD67"/>
  <c r="AF67"/>
  <c r="AK67"/>
  <c r="AM67"/>
  <c r="AR67"/>
  <c r="AT67"/>
  <c r="AY67"/>
  <c r="BA67"/>
  <c r="BF67"/>
  <c r="BH67"/>
  <c r="BM67"/>
  <c r="BO67"/>
  <c r="B68"/>
  <c r="D68"/>
  <c r="D88" s="1"/>
  <c r="I68"/>
  <c r="K68"/>
  <c r="K88" s="1"/>
  <c r="P68"/>
  <c r="R68"/>
  <c r="R88" s="1"/>
  <c r="W68"/>
  <c r="Y68"/>
  <c r="Y88" s="1"/>
  <c r="AD68"/>
  <c r="AF68"/>
  <c r="AF88" s="1"/>
  <c r="AK68"/>
  <c r="AM68"/>
  <c r="AM88" s="1"/>
  <c r="AR68"/>
  <c r="AT68"/>
  <c r="AT88" s="1"/>
  <c r="AY68"/>
  <c r="BA68"/>
  <c r="BA88" s="1"/>
  <c r="BF68"/>
  <c r="BH68"/>
  <c r="BH88" s="1"/>
  <c r="BM68"/>
  <c r="BO68"/>
  <c r="BO88" s="1"/>
  <c r="B69"/>
  <c r="D69"/>
  <c r="D89" s="1"/>
  <c r="I69"/>
  <c r="K69"/>
  <c r="K89" s="1"/>
  <c r="P69"/>
  <c r="R69"/>
  <c r="R89" s="1"/>
  <c r="W69"/>
  <c r="Y69"/>
  <c r="Y89" s="1"/>
  <c r="AD69"/>
  <c r="AF69"/>
  <c r="AF89" s="1"/>
  <c r="AK69"/>
  <c r="AM69"/>
  <c r="AM89" s="1"/>
  <c r="AR69"/>
  <c r="AT69"/>
  <c r="AT89" s="1"/>
  <c r="AY69"/>
  <c r="BA69"/>
  <c r="BA89" s="1"/>
  <c r="BF69"/>
  <c r="BH69"/>
  <c r="BH89" s="1"/>
  <c r="BM69"/>
  <c r="BO69"/>
  <c r="BO89" s="1"/>
  <c r="B70"/>
  <c r="D70"/>
  <c r="D90" s="1"/>
  <c r="I70"/>
  <c r="K70"/>
  <c r="K90" s="1"/>
  <c r="P70"/>
  <c r="R70"/>
  <c r="R90" s="1"/>
  <c r="W70"/>
  <c r="Y70"/>
  <c r="Y90" s="1"/>
  <c r="AD70"/>
  <c r="AF70"/>
  <c r="AF90" s="1"/>
  <c r="AK70"/>
  <c r="AM70"/>
  <c r="AM90" s="1"/>
  <c r="AR70"/>
  <c r="AT70"/>
  <c r="AT90" s="1"/>
  <c r="AY70"/>
  <c r="BA70"/>
  <c r="BA90" s="1"/>
  <c r="BF70"/>
  <c r="BH70"/>
  <c r="BH90" s="1"/>
  <c r="BM70"/>
  <c r="BO70"/>
  <c r="BO90" s="1"/>
  <c r="B71"/>
  <c r="D71"/>
  <c r="D91" s="1"/>
  <c r="I71"/>
  <c r="K71"/>
  <c r="K91" s="1"/>
  <c r="P71"/>
  <c r="R71"/>
  <c r="R91" s="1"/>
  <c r="W71"/>
  <c r="Y71"/>
  <c r="Y91" s="1"/>
  <c r="AD71"/>
  <c r="AF71"/>
  <c r="AF91" s="1"/>
  <c r="AK71"/>
  <c r="AM71"/>
  <c r="AM91" s="1"/>
  <c r="AR71"/>
  <c r="AT71"/>
  <c r="AT91" s="1"/>
  <c r="AY71"/>
  <c r="BA71"/>
  <c r="BA91" s="1"/>
  <c r="BF71"/>
  <c r="BH71"/>
  <c r="BH91" s="1"/>
  <c r="BM71"/>
  <c r="BO71"/>
  <c r="BO91" s="1"/>
  <c r="B72"/>
  <c r="D72"/>
  <c r="D92" s="1"/>
  <c r="I72"/>
  <c r="K72"/>
  <c r="K92" s="1"/>
  <c r="P72"/>
  <c r="R72"/>
  <c r="R92" s="1"/>
  <c r="W72"/>
  <c r="Y72"/>
  <c r="Y92" s="1"/>
  <c r="AD72"/>
  <c r="AF72"/>
  <c r="AF92" s="1"/>
  <c r="AK72"/>
  <c r="AM72"/>
  <c r="AM92" s="1"/>
  <c r="AR72"/>
  <c r="AT72"/>
  <c r="AT92" s="1"/>
  <c r="AY72"/>
  <c r="BA72"/>
  <c r="BA92" s="1"/>
  <c r="BF72"/>
  <c r="BH72"/>
  <c r="BH92" s="1"/>
  <c r="BM72"/>
  <c r="BO72"/>
  <c r="BO92" s="1"/>
  <c r="B73"/>
  <c r="D73"/>
  <c r="K73"/>
  <c r="K93" s="1"/>
  <c r="R73"/>
  <c r="R93" s="1"/>
  <c r="Y73"/>
  <c r="Y93" s="1"/>
  <c r="AF73"/>
  <c r="AF93" s="1"/>
  <c r="AM73"/>
  <c r="AM93" s="1"/>
  <c r="AT73"/>
  <c r="AT93" s="1"/>
  <c r="BA73"/>
  <c r="BA93" s="1"/>
  <c r="BH73"/>
  <c r="BH93" s="1"/>
  <c r="BO73"/>
  <c r="BO93" s="1"/>
  <c r="D74"/>
  <c r="D94" s="1"/>
  <c r="K74"/>
  <c r="K94" s="1"/>
  <c r="R74"/>
  <c r="R94" s="1"/>
  <c r="Y74"/>
  <c r="Y94" s="1"/>
  <c r="AF74"/>
  <c r="AM74"/>
  <c r="AM94" s="1"/>
  <c r="AT74"/>
  <c r="AT94" s="1"/>
  <c r="BA74"/>
  <c r="BA94" s="1"/>
  <c r="BH74"/>
  <c r="BH94" s="1"/>
  <c r="BO74"/>
  <c r="BO94" s="1"/>
  <c r="I75"/>
  <c r="I95" s="1"/>
  <c r="P75"/>
  <c r="W75"/>
  <c r="W95" s="1"/>
  <c r="AD75"/>
  <c r="AK75"/>
  <c r="AK95" s="1"/>
  <c r="AR75"/>
  <c r="AY75"/>
  <c r="AY95" s="1"/>
  <c r="BF75"/>
  <c r="BM75"/>
  <c r="BM95" s="1"/>
  <c r="B76"/>
  <c r="I76"/>
  <c r="I96" s="1"/>
  <c r="P76"/>
  <c r="W76"/>
  <c r="W96" s="1"/>
  <c r="AD76"/>
  <c r="AK76"/>
  <c r="AK96" s="1"/>
  <c r="AR76"/>
  <c r="AY76"/>
  <c r="AY96" s="1"/>
  <c r="BF76"/>
  <c r="BM76"/>
  <c r="BM96" s="1"/>
  <c r="B77"/>
  <c r="D77"/>
  <c r="D97" s="1"/>
  <c r="K77"/>
  <c r="R77"/>
  <c r="R97" s="1"/>
  <c r="Y77"/>
  <c r="AF77"/>
  <c r="AF97" s="1"/>
  <c r="AM77"/>
  <c r="AT77"/>
  <c r="AT97" s="1"/>
  <c r="BA77"/>
  <c r="BH77"/>
  <c r="BH97" s="1"/>
  <c r="BO77"/>
  <c r="D78"/>
  <c r="D98" s="1"/>
  <c r="K78"/>
  <c r="R78"/>
  <c r="R98" s="1"/>
  <c r="Y78"/>
  <c r="AF78"/>
  <c r="AF98" s="1"/>
  <c r="AM78"/>
  <c r="AT78"/>
  <c r="AT98" s="1"/>
  <c r="BA78"/>
  <c r="BH78"/>
  <c r="BH98" s="1"/>
  <c r="BO78"/>
  <c r="I79"/>
  <c r="I99" s="1"/>
  <c r="K79"/>
  <c r="P79"/>
  <c r="P99" s="1"/>
  <c r="R79"/>
  <c r="W79"/>
  <c r="W99" s="1"/>
  <c r="Y79"/>
  <c r="AD79"/>
  <c r="AD99" s="1"/>
  <c r="AF79"/>
  <c r="AK79"/>
  <c r="AM79"/>
  <c r="AR79"/>
  <c r="AT79"/>
  <c r="AY79"/>
  <c r="BA79"/>
  <c r="BF79"/>
  <c r="BH79"/>
  <c r="BM79"/>
  <c r="BO79"/>
  <c r="B80"/>
  <c r="D80"/>
  <c r="I80"/>
  <c r="K80"/>
  <c r="P80"/>
  <c r="R80"/>
  <c r="W80"/>
  <c r="Y80"/>
  <c r="AD80"/>
  <c r="AF80"/>
  <c r="AK80"/>
  <c r="AM80"/>
  <c r="AR80"/>
  <c r="AT80"/>
  <c r="AY80"/>
  <c r="BA80"/>
  <c r="BF80"/>
  <c r="BH80"/>
  <c r="BM80"/>
  <c r="BO80"/>
  <c r="B81"/>
  <c r="C81"/>
  <c r="D81"/>
  <c r="E81"/>
  <c r="K81"/>
  <c r="K101" s="1"/>
  <c r="R81"/>
  <c r="Y81"/>
  <c r="Y101" s="1"/>
  <c r="AF81"/>
  <c r="AM81"/>
  <c r="AM101" s="1"/>
  <c r="AT81"/>
  <c r="BA81"/>
  <c r="BA101" s="1"/>
  <c r="BH81"/>
  <c r="BO81"/>
  <c r="BO101" s="1"/>
  <c r="D82"/>
  <c r="K82"/>
  <c r="K102" s="1"/>
  <c r="R82"/>
  <c r="Y82"/>
  <c r="Y102" s="1"/>
  <c r="AF82"/>
  <c r="AM82"/>
  <c r="AM102" s="1"/>
  <c r="AT82"/>
  <c r="BA82"/>
  <c r="BA102" s="1"/>
  <c r="BH82"/>
  <c r="BO82"/>
  <c r="BO102" s="1"/>
  <c r="I83"/>
  <c r="P83"/>
  <c r="P103" s="1"/>
  <c r="W83"/>
  <c r="AD83"/>
  <c r="AD103" s="1"/>
  <c r="AK83"/>
  <c r="AR83"/>
  <c r="AR103" s="1"/>
  <c r="AY83"/>
  <c r="BF83"/>
  <c r="BF103" s="1"/>
  <c r="BM83"/>
  <c r="D87"/>
  <c r="E87"/>
  <c r="K87"/>
  <c r="R87"/>
  <c r="Y87"/>
  <c r="AF87"/>
  <c r="AM87"/>
  <c r="AT87"/>
  <c r="BA87"/>
  <c r="BH87"/>
  <c r="BO87"/>
  <c r="B88"/>
  <c r="I88"/>
  <c r="P88"/>
  <c r="W88"/>
  <c r="AD88"/>
  <c r="AK88"/>
  <c r="AR88"/>
  <c r="AY88"/>
  <c r="BF88"/>
  <c r="BM88"/>
  <c r="B89"/>
  <c r="I89"/>
  <c r="P89"/>
  <c r="W89"/>
  <c r="AD89"/>
  <c r="AK89"/>
  <c r="AR89"/>
  <c r="AY89"/>
  <c r="BF89"/>
  <c r="BM89"/>
  <c r="B90"/>
  <c r="I90"/>
  <c r="P90"/>
  <c r="W90"/>
  <c r="AD90"/>
  <c r="AK90"/>
  <c r="AR90"/>
  <c r="AY90"/>
  <c r="BF90"/>
  <c r="BM90"/>
  <c r="B91"/>
  <c r="I91"/>
  <c r="P91"/>
  <c r="W91"/>
  <c r="AD91"/>
  <c r="AK91"/>
  <c r="AR91"/>
  <c r="AY91"/>
  <c r="BF91"/>
  <c r="BM91"/>
  <c r="B92"/>
  <c r="I92"/>
  <c r="P92"/>
  <c r="W92"/>
  <c r="AD92"/>
  <c r="AK92"/>
  <c r="AR92"/>
  <c r="AY92"/>
  <c r="BF92"/>
  <c r="BM92"/>
  <c r="B93"/>
  <c r="D93"/>
  <c r="AF94"/>
  <c r="BF94"/>
  <c r="BM94"/>
  <c r="K95"/>
  <c r="P95"/>
  <c r="R95"/>
  <c r="Y95"/>
  <c r="AD95"/>
  <c r="AF95"/>
  <c r="AM95"/>
  <c r="AR95"/>
  <c r="AT95"/>
  <c r="BA95"/>
  <c r="BF95"/>
  <c r="BH95"/>
  <c r="BO95"/>
  <c r="B96"/>
  <c r="D96"/>
  <c r="K96"/>
  <c r="P96"/>
  <c r="R96"/>
  <c r="Y96"/>
  <c r="AD96"/>
  <c r="AF96"/>
  <c r="AM96"/>
  <c r="AR96"/>
  <c r="AT96"/>
  <c r="BA96"/>
  <c r="BF96"/>
  <c r="BH96"/>
  <c r="BO96"/>
  <c r="B97"/>
  <c r="I97"/>
  <c r="K97"/>
  <c r="P97"/>
  <c r="W97"/>
  <c r="Y97"/>
  <c r="AD97"/>
  <c r="AK97"/>
  <c r="AM97"/>
  <c r="AR97"/>
  <c r="AY97"/>
  <c r="BA97"/>
  <c r="BF97"/>
  <c r="BM97"/>
  <c r="BO97"/>
  <c r="B98"/>
  <c r="I98"/>
  <c r="K98"/>
  <c r="P98"/>
  <c r="W98"/>
  <c r="Y98"/>
  <c r="AD98"/>
  <c r="AK98"/>
  <c r="AM98"/>
  <c r="AR98"/>
  <c r="AY98"/>
  <c r="BA98"/>
  <c r="BF98"/>
  <c r="BM98"/>
  <c r="BO98"/>
  <c r="B99"/>
  <c r="K99"/>
  <c r="R99"/>
  <c r="Y99"/>
  <c r="AF99"/>
  <c r="AK99"/>
  <c r="AM99"/>
  <c r="AR99"/>
  <c r="AT99"/>
  <c r="AY99"/>
  <c r="BA99"/>
  <c r="BF99"/>
  <c r="BH99"/>
  <c r="BM99"/>
  <c r="BO99"/>
  <c r="B100"/>
  <c r="D100"/>
  <c r="I100"/>
  <c r="K100"/>
  <c r="P100"/>
  <c r="R100"/>
  <c r="W100"/>
  <c r="Y100"/>
  <c r="AD100"/>
  <c r="AF100"/>
  <c r="AK100"/>
  <c r="AM100"/>
  <c r="AR100"/>
  <c r="AT100"/>
  <c r="AY100"/>
  <c r="BA100"/>
  <c r="BF100"/>
  <c r="BH100"/>
  <c r="BM100"/>
  <c r="BO100"/>
  <c r="B101"/>
  <c r="C101"/>
  <c r="D101"/>
  <c r="E101"/>
  <c r="P101"/>
  <c r="R101"/>
  <c r="W101"/>
  <c r="AF101"/>
  <c r="AR101"/>
  <c r="AT101"/>
  <c r="AY101"/>
  <c r="BH101"/>
  <c r="B102"/>
  <c r="D102"/>
  <c r="I102"/>
  <c r="R102"/>
  <c r="AD102"/>
  <c r="AF102"/>
  <c r="AK102"/>
  <c r="AT102"/>
  <c r="BF102"/>
  <c r="BH102"/>
  <c r="BM102"/>
  <c r="D103"/>
  <c r="I103"/>
  <c r="W103"/>
  <c r="AK103"/>
  <c r="AY103"/>
  <c r="BM103"/>
  <c r="B107"/>
  <c r="C107" s="1"/>
  <c r="E107" s="1"/>
  <c r="D107"/>
  <c r="K107" s="1"/>
  <c r="R107" s="1"/>
  <c r="Y107" s="1"/>
  <c r="AF107" s="1"/>
  <c r="AM107" s="1"/>
  <c r="AT107" s="1"/>
  <c r="BA107" s="1"/>
  <c r="BH107" s="1"/>
  <c r="BO107" s="1"/>
  <c r="B108"/>
  <c r="I108" s="1"/>
  <c r="P108" s="1"/>
  <c r="W108" s="1"/>
  <c r="Y108" s="1"/>
  <c r="B117"/>
  <c r="D117"/>
  <c r="I117"/>
  <c r="K117"/>
  <c r="P117"/>
  <c r="P118" s="1"/>
  <c r="R117"/>
  <c r="W117"/>
  <c r="W118" s="1"/>
  <c r="Y117"/>
  <c r="AD117"/>
  <c r="AD118" s="1"/>
  <c r="AG122" s="1"/>
  <c r="AF117"/>
  <c r="AK117"/>
  <c r="AK118" s="1"/>
  <c r="AM117"/>
  <c r="AR117"/>
  <c r="AR118" s="1"/>
  <c r="AT117"/>
  <c r="AY117"/>
  <c r="AY118" s="1"/>
  <c r="BA117"/>
  <c r="BF117"/>
  <c r="BF118" s="1"/>
  <c r="BI122" s="1"/>
  <c r="BH117"/>
  <c r="BM117"/>
  <c r="BO117"/>
  <c r="I118"/>
  <c r="I119" s="1"/>
  <c r="BM118"/>
  <c r="BM119" s="1"/>
  <c r="A3" i="31"/>
  <c r="B11"/>
  <c r="A11" s="1"/>
  <c r="E17" i="40"/>
  <c r="E22" s="1"/>
  <c r="B1" i="60"/>
  <c r="I107" i="30"/>
  <c r="P107" s="1"/>
  <c r="W107" s="1"/>
  <c r="AD107" s="1"/>
  <c r="AK107" s="1"/>
  <c r="AR107" s="1"/>
  <c r="AY107" s="1"/>
  <c r="BF107" s="1"/>
  <c r="BM107" s="1"/>
  <c r="E182" i="35"/>
  <c r="L182" s="1"/>
  <c r="C84"/>
  <c r="C85" s="1"/>
  <c r="I309" i="53"/>
  <c r="F106" i="35" s="1"/>
  <c r="M63" i="53"/>
  <c r="M61"/>
  <c r="M59"/>
  <c r="M57"/>
  <c r="D131" i="35"/>
  <c r="D127"/>
  <c r="E107"/>
  <c r="J104"/>
  <c r="K104" s="1"/>
  <c r="A156"/>
  <c r="A154"/>
  <c r="A152"/>
  <c r="A150"/>
  <c r="A148"/>
  <c r="A146"/>
  <c r="K108"/>
  <c r="E135"/>
  <c r="B56" i="42"/>
  <c r="D310" i="53"/>
  <c r="D130" i="35"/>
  <c r="D128"/>
  <c r="H98"/>
  <c r="H4" s="1"/>
  <c r="B1" i="41"/>
  <c r="B1" i="44" s="1"/>
  <c r="C5" i="48"/>
  <c r="B1"/>
  <c r="I1" s="1"/>
  <c r="B1" i="42"/>
  <c r="E106" i="35"/>
  <c r="J103"/>
  <c r="K103" s="1"/>
  <c r="C11" i="31"/>
  <c r="E10" i="30"/>
  <c r="E31" s="1"/>
  <c r="E6"/>
  <c r="E27" s="1"/>
  <c r="C27"/>
  <c r="C50" s="1"/>
  <c r="E50" s="1"/>
  <c r="I199" i="53"/>
  <c r="M62"/>
  <c r="M58"/>
  <c r="M55"/>
  <c r="M64"/>
  <c r="M60"/>
  <c r="C70" i="30"/>
  <c r="C90" s="1"/>
  <c r="E28" i="60"/>
  <c r="B28"/>
  <c r="F28"/>
  <c r="F30" s="1"/>
  <c r="F34" s="1"/>
  <c r="F38" s="1"/>
  <c r="F42" s="1"/>
  <c r="E9"/>
  <c r="B3" i="43"/>
  <c r="B5" i="44" s="1"/>
  <c r="B3" i="48"/>
  <c r="B5"/>
  <c r="B3" i="60"/>
  <c r="B5"/>
  <c r="B3" i="41"/>
  <c r="B5" i="42" s="1"/>
  <c r="E55"/>
  <c r="H55" s="1"/>
  <c r="F55"/>
  <c r="E25"/>
  <c r="H25" s="1"/>
  <c r="H161" i="35"/>
  <c r="D135"/>
  <c r="J78"/>
  <c r="I304" i="53"/>
  <c r="F102" i="35" s="1"/>
  <c r="O198" i="53"/>
  <c r="N202" s="1"/>
  <c r="I363"/>
  <c r="I390" s="1"/>
  <c r="G363"/>
  <c r="G390" s="1"/>
  <c r="I362"/>
  <c r="I389" s="1"/>
  <c r="G362"/>
  <c r="G389" s="1"/>
  <c r="D55" i="42"/>
  <c r="D56" s="1"/>
  <c r="L194" i="35"/>
  <c r="E42" i="41"/>
  <c r="F42"/>
  <c r="E194" i="35"/>
  <c r="F194"/>
  <c r="G194" s="1"/>
  <c r="H194" s="1"/>
  <c r="I194" s="1"/>
  <c r="J194" s="1"/>
  <c r="C5" i="60"/>
  <c r="D4"/>
  <c r="E4" s="1"/>
  <c r="F4" s="1"/>
  <c r="F5" s="1"/>
  <c r="D5" i="48"/>
  <c r="E4"/>
  <c r="F4" s="1"/>
  <c r="F5" s="1"/>
  <c r="H199" i="35"/>
  <c r="D309" i="53"/>
  <c r="G295"/>
  <c r="E111" i="35" s="1"/>
  <c r="D129"/>
  <c r="B296" i="53"/>
  <c r="D126" i="35"/>
  <c r="E102"/>
  <c r="K327" i="53"/>
  <c r="K329"/>
  <c r="I329"/>
  <c r="I303"/>
  <c r="F101" i="35" s="1"/>
  <c r="I305" i="53"/>
  <c r="E103" i="35" s="1"/>
  <c r="K331" i="53"/>
  <c r="F105" i="35"/>
  <c r="E105"/>
  <c r="F104"/>
  <c r="E104"/>
  <c r="I325" i="53"/>
  <c r="F103" i="35"/>
  <c r="E101"/>
  <c r="H42" i="43"/>
  <c r="H38"/>
  <c r="H34"/>
  <c r="H30"/>
  <c r="H24"/>
  <c r="B13" i="48" s="1"/>
  <c r="C13" s="1"/>
  <c r="D13" s="1"/>
  <c r="E13" s="1"/>
  <c r="F13" s="1"/>
  <c r="G13" s="1"/>
  <c r="H20" i="43"/>
  <c r="H16"/>
  <c r="H12"/>
  <c r="H10"/>
  <c r="H39"/>
  <c r="H35"/>
  <c r="H31"/>
  <c r="H27"/>
  <c r="H23"/>
  <c r="H19"/>
  <c r="H15"/>
  <c r="H11"/>
  <c r="H7"/>
  <c r="H40"/>
  <c r="H36"/>
  <c r="H32"/>
  <c r="B20" i="48" s="1"/>
  <c r="C20" s="1"/>
  <c r="D20" s="1"/>
  <c r="E20" s="1"/>
  <c r="F20" s="1"/>
  <c r="G20" s="1"/>
  <c r="H28" i="43"/>
  <c r="H26"/>
  <c r="H22"/>
  <c r="H18"/>
  <c r="H14"/>
  <c r="H8"/>
  <c r="H41"/>
  <c r="H37"/>
  <c r="H33"/>
  <c r="H29"/>
  <c r="H25"/>
  <c r="H21"/>
  <c r="H17"/>
  <c r="H13"/>
  <c r="H9"/>
  <c r="H6"/>
  <c r="J26" i="35"/>
  <c r="J27"/>
  <c r="J36"/>
  <c r="C26" i="30" l="1"/>
  <c r="C49" s="1"/>
  <c r="E5"/>
  <c r="E26" s="1"/>
  <c r="L145" i="35"/>
  <c r="M146"/>
  <c r="E134" i="57"/>
  <c r="J133"/>
  <c r="AE157" i="53" s="1"/>
  <c r="C86" i="35"/>
  <c r="I182" s="1"/>
  <c r="H182"/>
  <c r="AK119" i="30"/>
  <c r="AO122"/>
  <c r="AO117" s="1"/>
  <c r="E108" i="57"/>
  <c r="J107"/>
  <c r="AE131" i="53" s="1"/>
  <c r="J132" i="57"/>
  <c r="AE156" i="53" s="1"/>
  <c r="J126" i="57"/>
  <c r="AE150" i="53" s="1"/>
  <c r="J124" i="57"/>
  <c r="AE148" i="53" s="1"/>
  <c r="J118" i="57"/>
  <c r="AE142" i="53" s="1"/>
  <c r="J116" i="57"/>
  <c r="AE140" i="53" s="1"/>
  <c r="J106" i="57"/>
  <c r="AE130" i="53" s="1"/>
  <c r="J102" i="57"/>
  <c r="AE126" i="53" s="1"/>
  <c r="J92" i="57"/>
  <c r="AE116" i="53" s="1"/>
  <c r="J90" i="57"/>
  <c r="AE114" i="53" s="1"/>
  <c r="J88" i="57"/>
  <c r="AE112" i="53" s="1"/>
  <c r="J84" i="57"/>
  <c r="AE108" i="53" s="1"/>
  <c r="J78" i="57"/>
  <c r="AE102" i="53" s="1"/>
  <c r="J72" i="57"/>
  <c r="AE96" i="53" s="1"/>
  <c r="J70" i="57"/>
  <c r="AE94" i="53" s="1"/>
  <c r="J68" i="57"/>
  <c r="AE92" i="53" s="1"/>
  <c r="J56" i="57"/>
  <c r="AE80" i="53" s="1"/>
  <c r="J52" i="57"/>
  <c r="AE76" i="53" s="1"/>
  <c r="J50" i="57"/>
  <c r="AE74" i="53" s="1"/>
  <c r="J48" i="57"/>
  <c r="AE72" i="53" s="1"/>
  <c r="J46" i="57"/>
  <c r="AE70" i="53" s="1"/>
  <c r="J44" i="57"/>
  <c r="AE68" i="53" s="1"/>
  <c r="J38" i="57"/>
  <c r="AE62" i="53" s="1"/>
  <c r="J36" i="57"/>
  <c r="AE60" i="53" s="1"/>
  <c r="J32" i="57"/>
  <c r="AE56" i="53" s="1"/>
  <c r="J26" i="57"/>
  <c r="AE50" i="53" s="1"/>
  <c r="J22" i="57"/>
  <c r="AE46" i="53" s="1"/>
  <c r="J18" i="57"/>
  <c r="AE42" i="53" s="1"/>
  <c r="J16" i="57"/>
  <c r="AE40" i="53" s="1"/>
  <c r="J14" i="57"/>
  <c r="AE38" i="53" s="1"/>
  <c r="J12" i="57"/>
  <c r="AE36" i="53" s="1"/>
  <c r="J8" i="57"/>
  <c r="AE32" i="53" s="1"/>
  <c r="J6" i="57"/>
  <c r="AE30" i="53" s="1"/>
  <c r="E188" i="35"/>
  <c r="F188" s="1"/>
  <c r="G188" s="1"/>
  <c r="H188" s="1"/>
  <c r="I188" s="1"/>
  <c r="J188" s="1"/>
  <c r="K188" s="1"/>
  <c r="M330" i="53"/>
  <c r="D133" i="35"/>
  <c r="G182"/>
  <c r="C55" i="42"/>
  <c r="C56" s="1"/>
  <c r="E98" i="57"/>
  <c r="J125"/>
  <c r="AE149" i="53" s="1"/>
  <c r="J119" i="57"/>
  <c r="AE143" i="53" s="1"/>
  <c r="J117" i="57"/>
  <c r="AE141" i="53" s="1"/>
  <c r="J115" i="57"/>
  <c r="AE139" i="53" s="1"/>
  <c r="J103" i="57"/>
  <c r="AE127" i="53" s="1"/>
  <c r="J101" i="57"/>
  <c r="AE125" i="53" s="1"/>
  <c r="J93" i="57"/>
  <c r="AE117" i="53" s="1"/>
  <c r="J91" i="57"/>
  <c r="AE115" i="53" s="1"/>
  <c r="J89" i="57"/>
  <c r="AE113" i="53" s="1"/>
  <c r="J87" i="57"/>
  <c r="AE111" i="53" s="1"/>
  <c r="J83" i="57"/>
  <c r="AE107" i="53" s="1"/>
  <c r="J79" i="57"/>
  <c r="AE103" i="53" s="1"/>
  <c r="J71" i="57"/>
  <c r="AE95" i="53" s="1"/>
  <c r="J69" i="57"/>
  <c r="AE93" i="53" s="1"/>
  <c r="J65" i="57"/>
  <c r="AE89" i="53" s="1"/>
  <c r="J55" i="57"/>
  <c r="AE79" i="53" s="1"/>
  <c r="J51" i="57"/>
  <c r="AE75" i="53" s="1"/>
  <c r="J49" i="57"/>
  <c r="AE73" i="53" s="1"/>
  <c r="J47" i="57"/>
  <c r="AE71" i="53" s="1"/>
  <c r="J45" i="57"/>
  <c r="AE69" i="53" s="1"/>
  <c r="J37" i="57"/>
  <c r="AE61" i="53" s="1"/>
  <c r="J31" i="57"/>
  <c r="AE55" i="53" s="1"/>
  <c r="J27" i="57"/>
  <c r="AE51" i="53" s="1"/>
  <c r="J21" i="57"/>
  <c r="AE45" i="53" s="1"/>
  <c r="J17" i="57"/>
  <c r="AE41" i="53" s="1"/>
  <c r="J15" i="57"/>
  <c r="AE39" i="53" s="1"/>
  <c r="J13" i="57"/>
  <c r="AE37" i="53" s="1"/>
  <c r="J9" i="57"/>
  <c r="AE33" i="53" s="1"/>
  <c r="J7" i="57"/>
  <c r="AE31" i="53" s="1"/>
  <c r="J5" i="57"/>
  <c r="AE29" i="53" s="1"/>
  <c r="G4" i="48"/>
  <c r="D28" i="60"/>
  <c r="C28"/>
  <c r="C9"/>
  <c r="B9"/>
  <c r="F4" i="42"/>
  <c r="E5" i="48"/>
  <c r="E30" i="60"/>
  <c r="E34" s="1"/>
  <c r="E38" s="1"/>
  <c r="E42" s="1"/>
  <c r="D30"/>
  <c r="D34" s="1"/>
  <c r="D38" s="1"/>
  <c r="D42" s="1"/>
  <c r="B30"/>
  <c r="B34" s="1"/>
  <c r="B38" s="1"/>
  <c r="B42" s="1"/>
  <c r="F199" i="35"/>
  <c r="G199"/>
  <c r="F5" i="41"/>
  <c r="I199" i="35"/>
  <c r="L4" i="48"/>
  <c r="M4" s="1"/>
  <c r="N4" s="1"/>
  <c r="O4" s="1"/>
  <c r="P4" s="1"/>
  <c r="Q4" s="1"/>
  <c r="E45" i="43"/>
  <c r="E44" s="1"/>
  <c r="D4"/>
  <c r="E5" i="41"/>
  <c r="E5" i="43" s="1"/>
  <c r="E20" s="1"/>
  <c r="D4" i="41"/>
  <c r="E4" i="42"/>
  <c r="E4" i="44"/>
  <c r="E60" s="1"/>
  <c r="J4" i="35"/>
  <c r="I4"/>
  <c r="BC122" i="30"/>
  <c r="BC117" s="1"/>
  <c r="AY119"/>
  <c r="AA122"/>
  <c r="AA117" s="1"/>
  <c r="W119"/>
  <c r="K106" i="35"/>
  <c r="K110" s="1"/>
  <c r="J106"/>
  <c r="J110" s="1"/>
  <c r="M122" i="30"/>
  <c r="M117" s="1"/>
  <c r="E18"/>
  <c r="E39" s="1"/>
  <c r="C39"/>
  <c r="C62" s="1"/>
  <c r="C82" s="1"/>
  <c r="C102" s="1"/>
  <c r="E14"/>
  <c r="E35" s="1"/>
  <c r="F35" s="1"/>
  <c r="C35"/>
  <c r="C58" s="1"/>
  <c r="E13"/>
  <c r="E34" s="1"/>
  <c r="C34"/>
  <c r="C57" s="1"/>
  <c r="E11"/>
  <c r="E32" s="1"/>
  <c r="C32"/>
  <c r="C55" s="1"/>
  <c r="E9"/>
  <c r="E30" s="1"/>
  <c r="C30"/>
  <c r="C53" s="1"/>
  <c r="O326" i="61"/>
  <c r="O322"/>
  <c r="O318"/>
  <c r="G318" s="1"/>
  <c r="O324"/>
  <c r="O320"/>
  <c r="O314"/>
  <c r="O312"/>
  <c r="P324"/>
  <c r="P320"/>
  <c r="P314"/>
  <c r="P312"/>
  <c r="P326"/>
  <c r="P322"/>
  <c r="G243"/>
  <c r="G261"/>
  <c r="BQ122" i="30"/>
  <c r="BQ117" s="1"/>
  <c r="N216" i="61"/>
  <c r="M294"/>
  <c r="M295"/>
  <c r="M298"/>
  <c r="M299"/>
  <c r="M293"/>
  <c r="M296"/>
  <c r="M297"/>
  <c r="M300"/>
  <c r="E40" i="43"/>
  <c r="E32"/>
  <c r="E49" i="44"/>
  <c r="E6" i="43"/>
  <c r="E50" s="1"/>
  <c r="E33" i="44"/>
  <c r="E21" i="43"/>
  <c r="E49" i="30"/>
  <c r="F49" s="1"/>
  <c r="C69"/>
  <c r="F32"/>
  <c r="F27"/>
  <c r="E7"/>
  <c r="E28" s="1"/>
  <c r="F28" s="1"/>
  <c r="C28"/>
  <c r="C51" s="1"/>
  <c r="C37"/>
  <c r="C60" s="1"/>
  <c r="E16"/>
  <c r="E37" s="1"/>
  <c r="F37" s="1"/>
  <c r="E5" i="60"/>
  <c r="D4" i="42"/>
  <c r="D5" i="60"/>
  <c r="D45" s="1"/>
  <c r="E60" i="42"/>
  <c r="E82" i="30"/>
  <c r="E102" s="1"/>
  <c r="F102" s="1"/>
  <c r="E70"/>
  <c r="F70" s="1"/>
  <c r="E62"/>
  <c r="G62" s="1"/>
  <c r="F31"/>
  <c r="C8"/>
  <c r="C4"/>
  <c r="E4" s="1"/>
  <c r="C3"/>
  <c r="E3" s="1"/>
  <c r="F4" s="1"/>
  <c r="F21" s="1"/>
  <c r="F3" s="1"/>
  <c r="E133" i="35"/>
  <c r="H91"/>
  <c r="J112"/>
  <c r="H69" s="1"/>
  <c r="E45" i="41"/>
  <c r="F45" i="60"/>
  <c r="E45"/>
  <c r="B45"/>
  <c r="F39" i="30"/>
  <c r="F26"/>
  <c r="J41" i="35"/>
  <c r="M332" i="53"/>
  <c r="M335"/>
  <c r="F110" i="35"/>
  <c r="E139" s="1"/>
  <c r="M327" i="53"/>
  <c r="M333"/>
  <c r="F109" i="35"/>
  <c r="F113" s="1"/>
  <c r="F117" s="1"/>
  <c r="K339" i="53"/>
  <c r="K194" i="35"/>
  <c r="E184"/>
  <c r="F184" s="1"/>
  <c r="E109"/>
  <c r="E113" s="1"/>
  <c r="E117" s="1"/>
  <c r="E119" s="1"/>
  <c r="H22" s="1"/>
  <c r="E110"/>
  <c r="D139" s="1"/>
  <c r="E10" i="44"/>
  <c r="E29"/>
  <c r="E15" i="43"/>
  <c r="E14"/>
  <c r="E7"/>
  <c r="L188" i="35" s="1"/>
  <c r="E18" i="44"/>
  <c r="M75" i="53" s="1"/>
  <c r="E51" i="44"/>
  <c r="E26" i="43"/>
  <c r="E16"/>
  <c r="E7" i="44"/>
  <c r="E12" i="43"/>
  <c r="E19" i="44"/>
  <c r="E50"/>
  <c r="E23" i="43"/>
  <c r="E12" i="44"/>
  <c r="E35"/>
  <c r="E19" i="43"/>
  <c r="E8" i="44"/>
  <c r="L190" i="35" s="1"/>
  <c r="E31" i="44"/>
  <c r="E13" i="43"/>
  <c r="E24"/>
  <c r="E30" i="44"/>
  <c r="E42"/>
  <c r="D137" i="35"/>
  <c r="D140"/>
  <c r="M334" i="53"/>
  <c r="M331"/>
  <c r="M329"/>
  <c r="M328"/>
  <c r="I339"/>
  <c r="P354"/>
  <c r="P348"/>
  <c r="N346"/>
  <c r="E25" i="43"/>
  <c r="E41" i="44"/>
  <c r="E20"/>
  <c r="E32"/>
  <c r="E22" i="43"/>
  <c r="E13" i="44"/>
  <c r="E17" i="43"/>
  <c r="E11" i="44"/>
  <c r="E21"/>
  <c r="E28"/>
  <c r="E48"/>
  <c r="E53" s="1"/>
  <c r="E34"/>
  <c r="C87" i="35"/>
  <c r="D11" i="31"/>
  <c r="K2" i="30"/>
  <c r="J119" s="1"/>
  <c r="L119" s="1"/>
  <c r="Z112"/>
  <c r="AD108"/>
  <c r="BO119"/>
  <c r="BM120"/>
  <c r="AM119"/>
  <c r="AK120"/>
  <c r="K119"/>
  <c r="I120"/>
  <c r="F62"/>
  <c r="F50"/>
  <c r="G61"/>
  <c r="G50"/>
  <c r="G49"/>
  <c r="C33"/>
  <c r="C56" s="1"/>
  <c r="E12"/>
  <c r="E33" s="1"/>
  <c r="F33" s="1"/>
  <c r="C74"/>
  <c r="E54"/>
  <c r="G54" s="1"/>
  <c r="E8"/>
  <c r="E29" s="1"/>
  <c r="F29" s="1"/>
  <c r="C29"/>
  <c r="C52" s="1"/>
  <c r="E25"/>
  <c r="E21"/>
  <c r="F9"/>
  <c r="F11"/>
  <c r="F13"/>
  <c r="F17"/>
  <c r="F6"/>
  <c r="F10"/>
  <c r="F14"/>
  <c r="F18"/>
  <c r="F5"/>
  <c r="F7"/>
  <c r="F16"/>
  <c r="E51"/>
  <c r="G51" s="1"/>
  <c r="C71"/>
  <c r="C78"/>
  <c r="E58"/>
  <c r="F58" s="1"/>
  <c r="S112"/>
  <c r="R108"/>
  <c r="L112"/>
  <c r="J108"/>
  <c r="L108" s="1"/>
  <c r="K108"/>
  <c r="BA119"/>
  <c r="AY120"/>
  <c r="Y119"/>
  <c r="W120"/>
  <c r="BH118"/>
  <c r="BJ122"/>
  <c r="BJ117" s="1"/>
  <c r="BF119"/>
  <c r="AT118"/>
  <c r="AV122"/>
  <c r="AV117" s="1"/>
  <c r="AR119"/>
  <c r="AU122"/>
  <c r="AF118"/>
  <c r="AH122"/>
  <c r="AH117" s="1"/>
  <c r="AD119"/>
  <c r="R118"/>
  <c r="T122"/>
  <c r="T117" s="1"/>
  <c r="P119"/>
  <c r="S122"/>
  <c r="C117"/>
  <c r="E117" s="1"/>
  <c r="B118"/>
  <c r="E90"/>
  <c r="G58"/>
  <c r="F51"/>
  <c r="F12"/>
  <c r="C25"/>
  <c r="C48" s="1"/>
  <c r="F61"/>
  <c r="B3" i="31"/>
  <c r="A5"/>
  <c r="BO118" i="30"/>
  <c r="BP122"/>
  <c r="BA118"/>
  <c r="BB122"/>
  <c r="AM118"/>
  <c r="AN122"/>
  <c r="Y118"/>
  <c r="Z122"/>
  <c r="K118"/>
  <c r="L122"/>
  <c r="C108"/>
  <c r="E108" s="1"/>
  <c r="B109"/>
  <c r="E112"/>
  <c r="BQ112"/>
  <c r="BQ107" s="1"/>
  <c r="BJ112"/>
  <c r="BJ107" s="1"/>
  <c r="BC112"/>
  <c r="BC107" s="1"/>
  <c r="AV112"/>
  <c r="AV107" s="1"/>
  <c r="AO112"/>
  <c r="AO107" s="1"/>
  <c r="AH112"/>
  <c r="AH107" s="1"/>
  <c r="AA112"/>
  <c r="AA107" s="1"/>
  <c r="T112"/>
  <c r="T107" s="1"/>
  <c r="M112"/>
  <c r="M107" s="1"/>
  <c r="F112"/>
  <c r="F107" s="1"/>
  <c r="D108"/>
  <c r="F108"/>
  <c r="F101"/>
  <c r="F90"/>
  <c r="F81"/>
  <c r="F82"/>
  <c r="F30"/>
  <c r="F34"/>
  <c r="F38"/>
  <c r="E19"/>
  <c r="E40" s="1"/>
  <c r="F40" s="1"/>
  <c r="C40"/>
  <c r="C63" s="1"/>
  <c r="E15"/>
  <c r="E36" s="1"/>
  <c r="F36" s="1"/>
  <c r="C36"/>
  <c r="C59" s="1"/>
  <c r="M56" i="53"/>
  <c r="M76" l="1"/>
  <c r="E23" i="44"/>
  <c r="L192" i="35"/>
  <c r="E109" i="57"/>
  <c r="J108"/>
  <c r="AE132" i="53" s="1"/>
  <c r="E135" i="57"/>
  <c r="J134"/>
  <c r="AE158" i="53" s="1"/>
  <c r="E99" i="57"/>
  <c r="J98"/>
  <c r="AE122" i="53" s="1"/>
  <c r="M147" i="35"/>
  <c r="L146"/>
  <c r="C30" i="60"/>
  <c r="C34" s="1"/>
  <c r="C38" s="1"/>
  <c r="C42" s="1"/>
  <c r="C45" s="1"/>
  <c r="F5" i="43"/>
  <c r="F60" i="42"/>
  <c r="F45" i="41"/>
  <c r="D5"/>
  <c r="C4"/>
  <c r="D4" i="44"/>
  <c r="D60" s="1"/>
  <c r="D45" i="43"/>
  <c r="D44" s="1"/>
  <c r="C4"/>
  <c r="E18"/>
  <c r="E28" s="1"/>
  <c r="E185" i="35" s="1"/>
  <c r="F185" s="1"/>
  <c r="E9" i="44"/>
  <c r="L191" i="35" s="1"/>
  <c r="E6" i="44"/>
  <c r="E15" s="1"/>
  <c r="M74" i="53" s="1"/>
  <c r="E36" i="43"/>
  <c r="E36" i="44"/>
  <c r="L193" i="35" s="1"/>
  <c r="E43" i="44"/>
  <c r="E45" s="1"/>
  <c r="H312" i="61"/>
  <c r="G320"/>
  <c r="G326"/>
  <c r="E53" i="30"/>
  <c r="C73"/>
  <c r="E55"/>
  <c r="C75"/>
  <c r="C77"/>
  <c r="E57"/>
  <c r="G322" i="61"/>
  <c r="C80" i="30"/>
  <c r="E60"/>
  <c r="C89"/>
  <c r="E69"/>
  <c r="K69" i="35"/>
  <c r="H76"/>
  <c r="E137"/>
  <c r="E140"/>
  <c r="E141" s="1"/>
  <c r="F54" i="30"/>
  <c r="P358" i="53"/>
  <c r="P346"/>
  <c r="P356"/>
  <c r="P360"/>
  <c r="E59" i="30"/>
  <c r="C79"/>
  <c r="I109"/>
  <c r="C109"/>
  <c r="E109" s="1"/>
  <c r="F109" s="1"/>
  <c r="D109"/>
  <c r="B110"/>
  <c r="C118"/>
  <c r="E118" s="1"/>
  <c r="D118"/>
  <c r="F122"/>
  <c r="F117" s="1"/>
  <c r="B119"/>
  <c r="E122"/>
  <c r="R119"/>
  <c r="P120"/>
  <c r="AT119"/>
  <c r="AR120"/>
  <c r="Y120"/>
  <c r="C91"/>
  <c r="E71"/>
  <c r="E52"/>
  <c r="C72"/>
  <c r="K120"/>
  <c r="J120"/>
  <c r="L120" s="1"/>
  <c r="AM120"/>
  <c r="R2"/>
  <c r="E11" i="31"/>
  <c r="J156" i="35"/>
  <c r="J153"/>
  <c r="H43"/>
  <c r="H45" s="1"/>
  <c r="J150"/>
  <c r="J154"/>
  <c r="J145"/>
  <c r="J148"/>
  <c r="J155"/>
  <c r="K43"/>
  <c r="K45" s="1"/>
  <c r="J146"/>
  <c r="J149"/>
  <c r="J147"/>
  <c r="K22"/>
  <c r="J151"/>
  <c r="J152"/>
  <c r="F8" i="30"/>
  <c r="F19"/>
  <c r="F15"/>
  <c r="E9" i="43"/>
  <c r="E63" i="30"/>
  <c r="C83"/>
  <c r="C3" i="31"/>
  <c r="B5"/>
  <c r="E48" i="30"/>
  <c r="C68"/>
  <c r="F118"/>
  <c r="AF119"/>
  <c r="AD120"/>
  <c r="BH119"/>
  <c r="BF120"/>
  <c r="BA120"/>
  <c r="C98"/>
  <c r="E78"/>
  <c r="F25"/>
  <c r="F42" s="1"/>
  <c r="F24" s="1"/>
  <c r="E42"/>
  <c r="C94"/>
  <c r="E74"/>
  <c r="C76"/>
  <c r="E56"/>
  <c r="BO120"/>
  <c r="AG112"/>
  <c r="AF108"/>
  <c r="AK108"/>
  <c r="J19"/>
  <c r="J15"/>
  <c r="J11"/>
  <c r="J7"/>
  <c r="J3"/>
  <c r="L3" s="1"/>
  <c r="J107"/>
  <c r="L107" s="1"/>
  <c r="J67"/>
  <c r="L67" s="1"/>
  <c r="J24"/>
  <c r="L24" s="1"/>
  <c r="J18"/>
  <c r="J14"/>
  <c r="J10"/>
  <c r="J6"/>
  <c r="J118"/>
  <c r="L118" s="1"/>
  <c r="L87"/>
  <c r="J13"/>
  <c r="J5"/>
  <c r="J16"/>
  <c r="J8"/>
  <c r="J17"/>
  <c r="J4"/>
  <c r="J47"/>
  <c r="L47" s="1"/>
  <c r="J117"/>
  <c r="L117" s="1"/>
  <c r="J9"/>
  <c r="J12"/>
  <c r="C88" i="35"/>
  <c r="K182" s="1"/>
  <c r="J182"/>
  <c r="M346" i="53"/>
  <c r="O360"/>
  <c r="G360" s="1"/>
  <c r="O354"/>
  <c r="G354" s="1"/>
  <c r="O352"/>
  <c r="G352" s="1"/>
  <c r="O356"/>
  <c r="G356" s="1"/>
  <c r="O346"/>
  <c r="H346" s="1"/>
  <c r="O358"/>
  <c r="O348"/>
  <c r="G184" i="35"/>
  <c r="H184" s="1"/>
  <c r="I184" s="1"/>
  <c r="J184" s="1"/>
  <c r="K184" s="1"/>
  <c r="B6" i="48"/>
  <c r="D141" i="35"/>
  <c r="E25" i="44" l="1"/>
  <c r="M73" i="53" s="1"/>
  <c r="E38" i="44"/>
  <c r="L147" i="35"/>
  <c r="M148"/>
  <c r="J99" i="57"/>
  <c r="AE123" i="53" s="1"/>
  <c r="E136" i="57"/>
  <c r="J135"/>
  <c r="AE159" i="53" s="1"/>
  <c r="E110" i="57"/>
  <c r="J109"/>
  <c r="AE133" i="53" s="1"/>
  <c r="F31" i="44"/>
  <c r="F28"/>
  <c r="F34"/>
  <c r="F32" i="43"/>
  <c r="F13" i="44"/>
  <c r="F15" i="43"/>
  <c r="F23"/>
  <c r="F29" i="44"/>
  <c r="F6"/>
  <c r="F18" i="43"/>
  <c r="F50" i="44"/>
  <c r="F41"/>
  <c r="F20" i="43"/>
  <c r="F20" i="44"/>
  <c r="F30"/>
  <c r="F49"/>
  <c r="F7"/>
  <c r="F6" i="43"/>
  <c r="F50" s="1"/>
  <c r="F19"/>
  <c r="F26"/>
  <c r="F48" i="44"/>
  <c r="F43"/>
  <c r="F21"/>
  <c r="F8"/>
  <c r="F12" i="43"/>
  <c r="F18" i="44"/>
  <c r="F23" s="1"/>
  <c r="F36"/>
  <c r="F40" i="43"/>
  <c r="F42" i="44"/>
  <c r="F17" i="43"/>
  <c r="F25"/>
  <c r="F33" i="44"/>
  <c r="F12"/>
  <c r="F22" i="43"/>
  <c r="F36"/>
  <c r="F16"/>
  <c r="F9" i="44"/>
  <c r="F32"/>
  <c r="F51"/>
  <c r="F11"/>
  <c r="F13" i="43"/>
  <c r="F21"/>
  <c r="F19" i="44"/>
  <c r="F7" i="43"/>
  <c r="F9" s="1"/>
  <c r="F14"/>
  <c r="F35" i="44"/>
  <c r="F10"/>
  <c r="F24" i="43"/>
  <c r="B4" i="41"/>
  <c r="C4" i="44"/>
  <c r="C60" s="1"/>
  <c r="C5" i="41"/>
  <c r="C4" i="42"/>
  <c r="C45" i="43"/>
  <c r="C44" s="1"/>
  <c r="B4"/>
  <c r="D45" i="41"/>
  <c r="D60" i="42"/>
  <c r="D5" i="43"/>
  <c r="G57" i="30"/>
  <c r="F57"/>
  <c r="E75"/>
  <c r="C95"/>
  <c r="C93"/>
  <c r="E73"/>
  <c r="E77"/>
  <c r="C97"/>
  <c r="G55"/>
  <c r="F55"/>
  <c r="F53"/>
  <c r="G53"/>
  <c r="K76" i="35"/>
  <c r="K66"/>
  <c r="E89" i="30"/>
  <c r="F89" s="1"/>
  <c r="F69"/>
  <c r="G60"/>
  <c r="F60"/>
  <c r="C100"/>
  <c r="E80"/>
  <c r="B7" i="48"/>
  <c r="B9" s="1"/>
  <c r="C6"/>
  <c r="L9" i="30"/>
  <c r="L30" s="1"/>
  <c r="M30" s="1"/>
  <c r="J30"/>
  <c r="J53" s="1"/>
  <c r="L17"/>
  <c r="L38" s="1"/>
  <c r="M38" s="1"/>
  <c r="J38"/>
  <c r="J61" s="1"/>
  <c r="L16"/>
  <c r="L37" s="1"/>
  <c r="J37"/>
  <c r="J60" s="1"/>
  <c r="L13"/>
  <c r="L34" s="1"/>
  <c r="M34" s="1"/>
  <c r="J34"/>
  <c r="J57" s="1"/>
  <c r="L10"/>
  <c r="L31" s="1"/>
  <c r="J31"/>
  <c r="J54" s="1"/>
  <c r="L18"/>
  <c r="L39" s="1"/>
  <c r="M39" s="1"/>
  <c r="J39"/>
  <c r="J62" s="1"/>
  <c r="M9"/>
  <c r="L11"/>
  <c r="L32" s="1"/>
  <c r="M32" s="1"/>
  <c r="J32"/>
  <c r="J55" s="1"/>
  <c r="L19"/>
  <c r="L40" s="1"/>
  <c r="J40"/>
  <c r="J63" s="1"/>
  <c r="C96"/>
  <c r="E76"/>
  <c r="BH120"/>
  <c r="AF120"/>
  <c r="C88"/>
  <c r="E68"/>
  <c r="C103"/>
  <c r="E83"/>
  <c r="E30" i="43"/>
  <c r="E34" s="1"/>
  <c r="E38" s="1"/>
  <c r="E42" s="1"/>
  <c r="E49" s="1"/>
  <c r="E47" s="1"/>
  <c r="F11" i="31"/>
  <c r="Y2" i="30"/>
  <c r="C92"/>
  <c r="E72"/>
  <c r="E91"/>
  <c r="F91" s="1"/>
  <c r="F71"/>
  <c r="AT120"/>
  <c r="R120"/>
  <c r="Q120"/>
  <c r="S120" s="1"/>
  <c r="P109"/>
  <c r="J109"/>
  <c r="L109" s="1"/>
  <c r="M109" s="1"/>
  <c r="K109"/>
  <c r="F59"/>
  <c r="G59"/>
  <c r="L12"/>
  <c r="L33" s="1"/>
  <c r="J33"/>
  <c r="J56" s="1"/>
  <c r="M118"/>
  <c r="M120"/>
  <c r="M119"/>
  <c r="L4"/>
  <c r="M4" s="1"/>
  <c r="M21" s="1"/>
  <c r="M3" s="1"/>
  <c r="J25"/>
  <c r="J48" s="1"/>
  <c r="L8"/>
  <c r="L29" s="1"/>
  <c r="J29"/>
  <c r="J52" s="1"/>
  <c r="L5"/>
  <c r="L26" s="1"/>
  <c r="M26" s="1"/>
  <c r="J26"/>
  <c r="J49" s="1"/>
  <c r="L6"/>
  <c r="L27" s="1"/>
  <c r="J27"/>
  <c r="J50" s="1"/>
  <c r="L14"/>
  <c r="L35" s="1"/>
  <c r="M35" s="1"/>
  <c r="J35"/>
  <c r="J58" s="1"/>
  <c r="M31"/>
  <c r="M40"/>
  <c r="M27"/>
  <c r="M37"/>
  <c r="M29"/>
  <c r="M33"/>
  <c r="M108"/>
  <c r="L7"/>
  <c r="L28" s="1"/>
  <c r="M28" s="1"/>
  <c r="J28"/>
  <c r="J51" s="1"/>
  <c r="J36"/>
  <c r="J59" s="1"/>
  <c r="L15"/>
  <c r="L36" s="1"/>
  <c r="M36" s="1"/>
  <c r="AR108"/>
  <c r="AM108"/>
  <c r="AN112"/>
  <c r="F56"/>
  <c r="G56"/>
  <c r="E94"/>
  <c r="F94" s="1"/>
  <c r="F74"/>
  <c r="E98"/>
  <c r="F98" s="1"/>
  <c r="F78"/>
  <c r="E65"/>
  <c r="G48"/>
  <c r="G65" s="1"/>
  <c r="F44" s="1"/>
  <c r="F48"/>
  <c r="F65" s="1"/>
  <c r="F47" s="1"/>
  <c r="D3" i="31"/>
  <c r="C5"/>
  <c r="F63" i="30"/>
  <c r="G63"/>
  <c r="G185" i="35"/>
  <c r="H185" s="1"/>
  <c r="I185" s="1"/>
  <c r="J185" s="1"/>
  <c r="K185" s="1"/>
  <c r="B12" i="48"/>
  <c r="Q7" i="30"/>
  <c r="Q11"/>
  <c r="Q15"/>
  <c r="Q19"/>
  <c r="Q6"/>
  <c r="Q10"/>
  <c r="Q14"/>
  <c r="Q18"/>
  <c r="Q5"/>
  <c r="Q13"/>
  <c r="Q67"/>
  <c r="S67" s="1"/>
  <c r="Q107"/>
  <c r="S107" s="1"/>
  <c r="Q4"/>
  <c r="Q12"/>
  <c r="Q24"/>
  <c r="S24" s="1"/>
  <c r="S87"/>
  <c r="Q17"/>
  <c r="Q117"/>
  <c r="S117" s="1"/>
  <c r="Q3"/>
  <c r="S3" s="1"/>
  <c r="Q16"/>
  <c r="Q9"/>
  <c r="Q108"/>
  <c r="S108" s="1"/>
  <c r="Q8"/>
  <c r="Q47"/>
  <c r="S47" s="1"/>
  <c r="Q118"/>
  <c r="S118" s="1"/>
  <c r="F52"/>
  <c r="G52"/>
  <c r="C119"/>
  <c r="E119" s="1"/>
  <c r="F119" s="1"/>
  <c r="D119"/>
  <c r="B120"/>
  <c r="C110"/>
  <c r="E110" s="1"/>
  <c r="F110" s="1"/>
  <c r="D110"/>
  <c r="I110"/>
  <c r="E79"/>
  <c r="C99"/>
  <c r="J161" i="35"/>
  <c r="Q119" i="30"/>
  <c r="S119" s="1"/>
  <c r="E61" i="44" l="1"/>
  <c r="M77" i="53"/>
  <c r="F28" i="43"/>
  <c r="F53" i="44"/>
  <c r="F15"/>
  <c r="E62"/>
  <c r="E55"/>
  <c r="R16" i="48"/>
  <c r="J17"/>
  <c r="F30" i="43"/>
  <c r="F34" s="1"/>
  <c r="F25" i="44"/>
  <c r="F45"/>
  <c r="F61" s="1"/>
  <c r="F38"/>
  <c r="J16" i="48" s="1"/>
  <c r="E111" i="57"/>
  <c r="J110"/>
  <c r="AE134" i="53" s="1"/>
  <c r="E137" i="57"/>
  <c r="J136"/>
  <c r="AE160" i="53" s="1"/>
  <c r="M149" i="35"/>
  <c r="L148"/>
  <c r="R6" i="48"/>
  <c r="E190" i="35"/>
  <c r="F190" s="1"/>
  <c r="R8" i="48"/>
  <c r="E192" i="35"/>
  <c r="F192" s="1"/>
  <c r="R7" i="48"/>
  <c r="E191" i="35"/>
  <c r="F191" s="1"/>
  <c r="E46" i="43"/>
  <c r="M16" i="30"/>
  <c r="B14" i="48"/>
  <c r="F55" i="44"/>
  <c r="F62"/>
  <c r="D18"/>
  <c r="D32"/>
  <c r="D9"/>
  <c r="D21" i="43"/>
  <c r="D24"/>
  <c r="D43" i="44"/>
  <c r="D20"/>
  <c r="D32" i="43"/>
  <c r="D15"/>
  <c r="D33" i="44"/>
  <c r="D20" i="43"/>
  <c r="D12" i="44"/>
  <c r="D7" i="43"/>
  <c r="D7" i="44"/>
  <c r="D18" i="43"/>
  <c r="D41" i="44"/>
  <c r="D45" s="1"/>
  <c r="D17" i="43"/>
  <c r="D28" i="44"/>
  <c r="D51"/>
  <c r="D13" i="43"/>
  <c r="D29" i="44"/>
  <c r="D50"/>
  <c r="D26" i="43"/>
  <c r="D34" i="44"/>
  <c r="D11"/>
  <c r="D23" i="43"/>
  <c r="D10" i="44"/>
  <c r="D35"/>
  <c r="D22" i="43"/>
  <c r="D36"/>
  <c r="D19"/>
  <c r="D30" i="44"/>
  <c r="D31"/>
  <c r="D48"/>
  <c r="D53" s="1"/>
  <c r="D40" i="43"/>
  <c r="D13" i="44"/>
  <c r="D42"/>
  <c r="D8"/>
  <c r="D19"/>
  <c r="D36"/>
  <c r="D6" i="43"/>
  <c r="D25"/>
  <c r="D12"/>
  <c r="D6" i="44"/>
  <c r="D15" s="1"/>
  <c r="D49"/>
  <c r="D21"/>
  <c r="D16" i="43"/>
  <c r="D14"/>
  <c r="C60" i="42"/>
  <c r="C5" i="43"/>
  <c r="C45" i="41"/>
  <c r="B4" i="42"/>
  <c r="B4" i="44"/>
  <c r="B5" i="41"/>
  <c r="J202" i="53"/>
  <c r="B45" i="43"/>
  <c r="J203" i="53"/>
  <c r="M17" i="30"/>
  <c r="E97"/>
  <c r="F97" s="1"/>
  <c r="F77"/>
  <c r="E95"/>
  <c r="F95" s="1"/>
  <c r="F75"/>
  <c r="M18"/>
  <c r="M10"/>
  <c r="M13"/>
  <c r="E93"/>
  <c r="F93" s="1"/>
  <c r="F73"/>
  <c r="E100"/>
  <c r="F100" s="1"/>
  <c r="F80"/>
  <c r="Q37"/>
  <c r="Q60" s="1"/>
  <c r="S16"/>
  <c r="S37" s="1"/>
  <c r="T37" s="1"/>
  <c r="T119"/>
  <c r="T120"/>
  <c r="T118"/>
  <c r="Q33"/>
  <c r="Q56" s="1"/>
  <c r="S12"/>
  <c r="S33" s="1"/>
  <c r="T108"/>
  <c r="Q34"/>
  <c r="Q57" s="1"/>
  <c r="S13"/>
  <c r="S34" s="1"/>
  <c r="S18"/>
  <c r="S39" s="1"/>
  <c r="Q39"/>
  <c r="Q62" s="1"/>
  <c r="S10"/>
  <c r="S31" s="1"/>
  <c r="Q31"/>
  <c r="Q54" s="1"/>
  <c r="Q40"/>
  <c r="Q63" s="1"/>
  <c r="S19"/>
  <c r="S40" s="1"/>
  <c r="T40" s="1"/>
  <c r="Q32"/>
  <c r="Q55" s="1"/>
  <c r="S11"/>
  <c r="S32" s="1"/>
  <c r="T32" s="1"/>
  <c r="B16" i="48"/>
  <c r="B18" s="1"/>
  <c r="B22" s="1"/>
  <c r="C12"/>
  <c r="AU112" i="30"/>
  <c r="AT108"/>
  <c r="AY108"/>
  <c r="L59"/>
  <c r="J79"/>
  <c r="J78"/>
  <c r="L58"/>
  <c r="J70"/>
  <c r="L50"/>
  <c r="L49"/>
  <c r="J69"/>
  <c r="J72"/>
  <c r="L52"/>
  <c r="J68"/>
  <c r="L48"/>
  <c r="E92"/>
  <c r="F92" s="1"/>
  <c r="F72"/>
  <c r="X67"/>
  <c r="Z67" s="1"/>
  <c r="Z87"/>
  <c r="X12"/>
  <c r="X4"/>
  <c r="X13"/>
  <c r="X5"/>
  <c r="X14"/>
  <c r="X6"/>
  <c r="X15"/>
  <c r="X7"/>
  <c r="X8"/>
  <c r="X9"/>
  <c r="X118"/>
  <c r="Z118" s="1"/>
  <c r="X18"/>
  <c r="X24"/>
  <c r="Z24" s="1"/>
  <c r="X11"/>
  <c r="X107"/>
  <c r="Z107" s="1"/>
  <c r="X17"/>
  <c r="X119"/>
  <c r="Z119" s="1"/>
  <c r="X10"/>
  <c r="X3"/>
  <c r="Z3" s="1"/>
  <c r="X16"/>
  <c r="X117"/>
  <c r="Z117" s="1"/>
  <c r="X47"/>
  <c r="Z47" s="1"/>
  <c r="X19"/>
  <c r="X108"/>
  <c r="Z108" s="1"/>
  <c r="X120"/>
  <c r="Z120" s="1"/>
  <c r="E103"/>
  <c r="F103" s="1"/>
  <c r="F83"/>
  <c r="E85"/>
  <c r="F68"/>
  <c r="F85" s="1"/>
  <c r="F67" s="1"/>
  <c r="E88"/>
  <c r="F76"/>
  <c r="E96"/>
  <c r="F96" s="1"/>
  <c r="J83"/>
  <c r="L63"/>
  <c r="L55"/>
  <c r="J75"/>
  <c r="L62"/>
  <c r="J82"/>
  <c r="J74"/>
  <c r="L54"/>
  <c r="L57"/>
  <c r="J77"/>
  <c r="J80"/>
  <c r="L60"/>
  <c r="J81"/>
  <c r="L61"/>
  <c r="L53"/>
  <c r="J73"/>
  <c r="C7" i="48"/>
  <c r="D6"/>
  <c r="C9"/>
  <c r="C14"/>
  <c r="D14" s="1"/>
  <c r="E14" s="1"/>
  <c r="F14" s="1"/>
  <c r="G14" s="1"/>
  <c r="M8" i="30"/>
  <c r="M15"/>
  <c r="M14"/>
  <c r="E99"/>
  <c r="F99" s="1"/>
  <c r="F79"/>
  <c r="C120"/>
  <c r="E120" s="1"/>
  <c r="F120" s="1"/>
  <c r="D120"/>
  <c r="P110"/>
  <c r="J110"/>
  <c r="L110" s="1"/>
  <c r="M110" s="1"/>
  <c r="K110"/>
  <c r="S8"/>
  <c r="S29" s="1"/>
  <c r="T29" s="1"/>
  <c r="Q29"/>
  <c r="Q52" s="1"/>
  <c r="S9"/>
  <c r="S30" s="1"/>
  <c r="T30" s="1"/>
  <c r="Q30"/>
  <c r="Q53" s="1"/>
  <c r="T18"/>
  <c r="T10"/>
  <c r="T16"/>
  <c r="T12"/>
  <c r="T11"/>
  <c r="S17"/>
  <c r="S38" s="1"/>
  <c r="T38" s="1"/>
  <c r="Q38"/>
  <c r="Q61" s="1"/>
  <c r="T33"/>
  <c r="T39"/>
  <c r="T31"/>
  <c r="T34"/>
  <c r="Q25"/>
  <c r="Q48" s="1"/>
  <c r="S4"/>
  <c r="Q26"/>
  <c r="Q49" s="1"/>
  <c r="S5"/>
  <c r="S26" s="1"/>
  <c r="T26" s="1"/>
  <c r="Q35"/>
  <c r="Q58" s="1"/>
  <c r="S14"/>
  <c r="S35" s="1"/>
  <c r="T35" s="1"/>
  <c r="Q27"/>
  <c r="Q50" s="1"/>
  <c r="S6"/>
  <c r="S27" s="1"/>
  <c r="T27" s="1"/>
  <c r="S15"/>
  <c r="S36" s="1"/>
  <c r="T36" s="1"/>
  <c r="Q36"/>
  <c r="Q59" s="1"/>
  <c r="S7"/>
  <c r="S28" s="1"/>
  <c r="T28" s="1"/>
  <c r="Q28"/>
  <c r="Q51" s="1"/>
  <c r="E3" i="31"/>
  <c r="D5"/>
  <c r="L51" i="30"/>
  <c r="J71"/>
  <c r="L25"/>
  <c r="L21"/>
  <c r="J76"/>
  <c r="L56"/>
  <c r="R109"/>
  <c r="W109"/>
  <c r="Q109"/>
  <c r="S109" s="1"/>
  <c r="T109" s="1"/>
  <c r="AF2"/>
  <c r="G11" i="31"/>
  <c r="M11" i="30"/>
  <c r="M19"/>
  <c r="M7"/>
  <c r="M12"/>
  <c r="M6"/>
  <c r="M5"/>
  <c r="D28" i="43" l="1"/>
  <c r="L185" i="35" s="1"/>
  <c r="D23" i="44"/>
  <c r="F38" i="43"/>
  <c r="F42" s="1"/>
  <c r="F49" s="1"/>
  <c r="F47" s="1"/>
  <c r="F46"/>
  <c r="D38" i="44"/>
  <c r="D55" s="1"/>
  <c r="D56" s="1"/>
  <c r="L149" i="35"/>
  <c r="M150"/>
  <c r="E138" i="57"/>
  <c r="J138" s="1"/>
  <c r="AE162" i="53" s="1"/>
  <c r="J137" i="57"/>
  <c r="AE161" i="53" s="1"/>
  <c r="E112" i="57"/>
  <c r="J111"/>
  <c r="AE135" i="53" s="1"/>
  <c r="T8" i="30"/>
  <c r="G191" i="35"/>
  <c r="L7" i="48"/>
  <c r="G192" i="35"/>
  <c r="L8" i="48"/>
  <c r="G190" i="35"/>
  <c r="L6" i="48"/>
  <c r="J5"/>
  <c r="J7"/>
  <c r="K7" s="1"/>
  <c r="J11"/>
  <c r="K11" s="1"/>
  <c r="L11" s="1"/>
  <c r="M11" s="1"/>
  <c r="N11" s="1"/>
  <c r="O11" s="1"/>
  <c r="P11" s="1"/>
  <c r="Q11" s="1"/>
  <c r="B60" i="44"/>
  <c r="J206" i="53" s="1"/>
  <c r="J22" i="48"/>
  <c r="J6"/>
  <c r="K6" s="1"/>
  <c r="J8"/>
  <c r="K8" s="1"/>
  <c r="J10"/>
  <c r="J15"/>
  <c r="K17"/>
  <c r="J23"/>
  <c r="K23" s="1"/>
  <c r="J19"/>
  <c r="D9" i="43"/>
  <c r="D50"/>
  <c r="L184" i="35"/>
  <c r="T19" i="30"/>
  <c r="T13"/>
  <c r="D25" i="44"/>
  <c r="B44" i="43"/>
  <c r="J204" i="53"/>
  <c r="B5" i="43"/>
  <c r="B60" i="42"/>
  <c r="B45" i="41"/>
  <c r="C19" i="44"/>
  <c r="C50"/>
  <c r="C19" i="43"/>
  <c r="C17"/>
  <c r="C42" i="44"/>
  <c r="C12" i="43"/>
  <c r="C48" i="44"/>
  <c r="C32" i="43"/>
  <c r="C28" i="44"/>
  <c r="C22" i="43"/>
  <c r="C25"/>
  <c r="C32" i="44"/>
  <c r="C41"/>
  <c r="C34"/>
  <c r="C12"/>
  <c r="C29"/>
  <c r="C20"/>
  <c r="C18"/>
  <c r="C23" s="1"/>
  <c r="C14" i="43"/>
  <c r="C36"/>
  <c r="C15"/>
  <c r="C51" i="44"/>
  <c r="C31"/>
  <c r="C9"/>
  <c r="C7"/>
  <c r="C35"/>
  <c r="C13"/>
  <c r="C8"/>
  <c r="C18" i="43"/>
  <c r="C33" i="44"/>
  <c r="C16" i="43"/>
  <c r="C7"/>
  <c r="C6" i="44"/>
  <c r="C36"/>
  <c r="C21"/>
  <c r="C49"/>
  <c r="C10"/>
  <c r="C30"/>
  <c r="C40" i="43"/>
  <c r="C20"/>
  <c r="C43" i="44"/>
  <c r="C21" i="43"/>
  <c r="C26"/>
  <c r="C23"/>
  <c r="C11" i="44"/>
  <c r="C24" i="43"/>
  <c r="C13"/>
  <c r="C6"/>
  <c r="D61" i="44"/>
  <c r="D62"/>
  <c r="T17" i="30"/>
  <c r="T9"/>
  <c r="AE7"/>
  <c r="AE11"/>
  <c r="AE15"/>
  <c r="AE19"/>
  <c r="AE6"/>
  <c r="AE10"/>
  <c r="AE14"/>
  <c r="AE18"/>
  <c r="AE5"/>
  <c r="AE13"/>
  <c r="AE67"/>
  <c r="AG67" s="1"/>
  <c r="AE117"/>
  <c r="AG117" s="1"/>
  <c r="AE4"/>
  <c r="AE12"/>
  <c r="AE24"/>
  <c r="AG24" s="1"/>
  <c r="AG87"/>
  <c r="AE17"/>
  <c r="AE118"/>
  <c r="AG118" s="1"/>
  <c r="AE3"/>
  <c r="AG3" s="1"/>
  <c r="AE16"/>
  <c r="AE9"/>
  <c r="AE107"/>
  <c r="AG107" s="1"/>
  <c r="AE8"/>
  <c r="AE47"/>
  <c r="AG47" s="1"/>
  <c r="AE119"/>
  <c r="AG119" s="1"/>
  <c r="AE108"/>
  <c r="AG108" s="1"/>
  <c r="AE120"/>
  <c r="AG120" s="1"/>
  <c r="N56"/>
  <c r="M56"/>
  <c r="L71"/>
  <c r="J91"/>
  <c r="Q71"/>
  <c r="S51"/>
  <c r="Q79"/>
  <c r="S59"/>
  <c r="S25"/>
  <c r="S21"/>
  <c r="S61"/>
  <c r="Q81"/>
  <c r="S53"/>
  <c r="Q73"/>
  <c r="Q72"/>
  <c r="S52"/>
  <c r="W110"/>
  <c r="Q110"/>
  <c r="S110" s="1"/>
  <c r="T110" s="1"/>
  <c r="R110"/>
  <c r="N53"/>
  <c r="M53"/>
  <c r="J101"/>
  <c r="L81"/>
  <c r="L80"/>
  <c r="J100"/>
  <c r="N57"/>
  <c r="M57"/>
  <c r="J94"/>
  <c r="L74"/>
  <c r="N62"/>
  <c r="M62"/>
  <c r="N55"/>
  <c r="M55"/>
  <c r="L83"/>
  <c r="J103"/>
  <c r="X37"/>
  <c r="X60" s="1"/>
  <c r="Z16"/>
  <c r="Z37" s="1"/>
  <c r="X31"/>
  <c r="X54" s="1"/>
  <c r="Z10"/>
  <c r="Z31" s="1"/>
  <c r="X38"/>
  <c r="X61" s="1"/>
  <c r="Z17"/>
  <c r="Z38" s="1"/>
  <c r="Z11"/>
  <c r="Z32" s="1"/>
  <c r="X32"/>
  <c r="X55" s="1"/>
  <c r="Z18"/>
  <c r="Z39" s="1"/>
  <c r="X39"/>
  <c r="X62" s="1"/>
  <c r="X30"/>
  <c r="X53" s="1"/>
  <c r="Z9"/>
  <c r="Z30" s="1"/>
  <c r="Z7"/>
  <c r="Z28" s="1"/>
  <c r="X28"/>
  <c r="X51" s="1"/>
  <c r="X27"/>
  <c r="X50" s="1"/>
  <c r="Z6"/>
  <c r="Z27" s="1"/>
  <c r="X26"/>
  <c r="X49" s="1"/>
  <c r="Z5"/>
  <c r="Z26" s="1"/>
  <c r="Z4"/>
  <c r="X25"/>
  <c r="X48" s="1"/>
  <c r="L65"/>
  <c r="N48"/>
  <c r="N65" s="1"/>
  <c r="M44" s="1"/>
  <c r="M48"/>
  <c r="M65" s="1"/>
  <c r="M47" s="1"/>
  <c r="N52"/>
  <c r="M52"/>
  <c r="J89"/>
  <c r="L69"/>
  <c r="N50"/>
  <c r="M50"/>
  <c r="N58"/>
  <c r="M58"/>
  <c r="L79"/>
  <c r="J99"/>
  <c r="BF108"/>
  <c r="BA108"/>
  <c r="BB112"/>
  <c r="D12" i="48"/>
  <c r="C16"/>
  <c r="C18" s="1"/>
  <c r="C22" s="1"/>
  <c r="S54" i="30"/>
  <c r="Q74"/>
  <c r="S62"/>
  <c r="Q82"/>
  <c r="Q76"/>
  <c r="S56"/>
  <c r="T15"/>
  <c r="T6"/>
  <c r="Y109"/>
  <c r="AD109"/>
  <c r="X109"/>
  <c r="Z109" s="1"/>
  <c r="AM2"/>
  <c r="H11" i="31"/>
  <c r="L76" i="30"/>
  <c r="J96"/>
  <c r="L42"/>
  <c r="M25"/>
  <c r="M42" s="1"/>
  <c r="M24" s="1"/>
  <c r="N51"/>
  <c r="M51"/>
  <c r="E5" i="31"/>
  <c r="F3"/>
  <c r="S50" i="30"/>
  <c r="Q70"/>
  <c r="S58"/>
  <c r="Q78"/>
  <c r="S49"/>
  <c r="Q69"/>
  <c r="Q68"/>
  <c r="S48"/>
  <c r="D7" i="48"/>
  <c r="D9"/>
  <c r="E6"/>
  <c r="J93" i="30"/>
  <c r="L73"/>
  <c r="N61"/>
  <c r="M61"/>
  <c r="N60"/>
  <c r="M60"/>
  <c r="J97"/>
  <c r="L77"/>
  <c r="N54"/>
  <c r="M54"/>
  <c r="J102"/>
  <c r="L82"/>
  <c r="L75"/>
  <c r="J95"/>
  <c r="N63"/>
  <c r="M63"/>
  <c r="E105"/>
  <c r="F88"/>
  <c r="F105" s="1"/>
  <c r="F87" s="1"/>
  <c r="Z19"/>
  <c r="Z40" s="1"/>
  <c r="AA40" s="1"/>
  <c r="X40"/>
  <c r="X63" s="1"/>
  <c r="AA119"/>
  <c r="AA120"/>
  <c r="AA118"/>
  <c r="AA4"/>
  <c r="AA21" s="1"/>
  <c r="AA3" s="1"/>
  <c r="AA17"/>
  <c r="AA6"/>
  <c r="AA10"/>
  <c r="AA18"/>
  <c r="AA16"/>
  <c r="AA5"/>
  <c r="AA7"/>
  <c r="AA9"/>
  <c r="AA11"/>
  <c r="AA108"/>
  <c r="AA109"/>
  <c r="AA30"/>
  <c r="AA32"/>
  <c r="AA39"/>
  <c r="AA38"/>
  <c r="AA26"/>
  <c r="AA37"/>
  <c r="AA28"/>
  <c r="AA27"/>
  <c r="AA31"/>
  <c r="X29"/>
  <c r="X52" s="1"/>
  <c r="Z8"/>
  <c r="Z29" s="1"/>
  <c r="AA29" s="1"/>
  <c r="X36"/>
  <c r="X59" s="1"/>
  <c r="Z15"/>
  <c r="Z36" s="1"/>
  <c r="AA36" s="1"/>
  <c r="X35"/>
  <c r="X58" s="1"/>
  <c r="Z14"/>
  <c r="Z35" s="1"/>
  <c r="AA35" s="1"/>
  <c r="Z13"/>
  <c r="Z34" s="1"/>
  <c r="AA34" s="1"/>
  <c r="X34"/>
  <c r="X57" s="1"/>
  <c r="Z12"/>
  <c r="Z33" s="1"/>
  <c r="AA33" s="1"/>
  <c r="X33"/>
  <c r="X56" s="1"/>
  <c r="L68"/>
  <c r="J88"/>
  <c r="L72"/>
  <c r="J92"/>
  <c r="N49"/>
  <c r="M49"/>
  <c r="J90"/>
  <c r="L70"/>
  <c r="J98"/>
  <c r="L78"/>
  <c r="N59"/>
  <c r="M59"/>
  <c r="Q75"/>
  <c r="S55"/>
  <c r="Q83"/>
  <c r="S63"/>
  <c r="S57"/>
  <c r="Q77"/>
  <c r="Q80"/>
  <c r="S60"/>
  <c r="T4"/>
  <c r="T21" s="1"/>
  <c r="T3" s="1"/>
  <c r="T14"/>
  <c r="T7"/>
  <c r="T5"/>
  <c r="C15" i="44" l="1"/>
  <c r="C45"/>
  <c r="C62" s="1"/>
  <c r="C38"/>
  <c r="C53"/>
  <c r="C55" s="1"/>
  <c r="C56" s="1"/>
  <c r="C28" i="43"/>
  <c r="E113" i="57"/>
  <c r="J112"/>
  <c r="AE136" i="53" s="1"/>
  <c r="M151" i="35"/>
  <c r="L150"/>
  <c r="C25" i="44"/>
  <c r="H190" i="35"/>
  <c r="M6" i="48"/>
  <c r="H192" i="35"/>
  <c r="M8" i="48"/>
  <c r="H191" i="35"/>
  <c r="M7" i="48"/>
  <c r="C61" i="44"/>
  <c r="K19" i="48"/>
  <c r="J21"/>
  <c r="J12"/>
  <c r="K10"/>
  <c r="K22"/>
  <c r="J24"/>
  <c r="J9"/>
  <c r="K5"/>
  <c r="K9" s="1"/>
  <c r="C9" i="43"/>
  <c r="C30" s="1"/>
  <c r="C34" s="1"/>
  <c r="C38" s="1"/>
  <c r="C42" s="1"/>
  <c r="C49" s="1"/>
  <c r="C47" s="1"/>
  <c r="C50"/>
  <c r="B14"/>
  <c r="B40"/>
  <c r="B19" i="44"/>
  <c r="B49"/>
  <c r="B25" i="43"/>
  <c r="B43" i="44"/>
  <c r="B51"/>
  <c r="B32"/>
  <c r="B12" i="43"/>
  <c r="B34" i="44"/>
  <c r="B21" i="43"/>
  <c r="B23"/>
  <c r="B7" i="44"/>
  <c r="B28"/>
  <c r="B22" i="43"/>
  <c r="B48" i="44"/>
  <c r="B21"/>
  <c r="B8"/>
  <c r="B19" i="43"/>
  <c r="B30" i="44"/>
  <c r="B18"/>
  <c r="B23" s="1"/>
  <c r="B16" i="43"/>
  <c r="B18"/>
  <c r="B32"/>
  <c r="B36"/>
  <c r="B20" i="44"/>
  <c r="B15" i="43"/>
  <c r="B24"/>
  <c r="B42" i="44"/>
  <c r="B50"/>
  <c r="B26" i="43"/>
  <c r="B6"/>
  <c r="B7"/>
  <c r="B20"/>
  <c r="B11" i="44"/>
  <c r="B12"/>
  <c r="B6"/>
  <c r="B15" s="1"/>
  <c r="B9"/>
  <c r="B35"/>
  <c r="B13"/>
  <c r="B41"/>
  <c r="B45" s="1"/>
  <c r="B17" i="43"/>
  <c r="B31" i="44"/>
  <c r="B10"/>
  <c r="B13" i="43"/>
  <c r="B36" i="44"/>
  <c r="B29"/>
  <c r="B33"/>
  <c r="D30" i="43"/>
  <c r="D34" s="1"/>
  <c r="D38" s="1"/>
  <c r="D42" s="1"/>
  <c r="D49" s="1"/>
  <c r="D47" s="1"/>
  <c r="K15" i="48"/>
  <c r="J18"/>
  <c r="K16"/>
  <c r="E193" i="35"/>
  <c r="F193" s="1"/>
  <c r="AA15" i="30"/>
  <c r="C46" i="43"/>
  <c r="Q100" i="30"/>
  <c r="S80"/>
  <c r="Q103"/>
  <c r="S83"/>
  <c r="Q95"/>
  <c r="S75"/>
  <c r="L88"/>
  <c r="L85"/>
  <c r="M68"/>
  <c r="M85" s="1"/>
  <c r="M67" s="1"/>
  <c r="X78"/>
  <c r="Z58"/>
  <c r="Z52"/>
  <c r="X72"/>
  <c r="U60"/>
  <c r="T60"/>
  <c r="S77"/>
  <c r="Q97"/>
  <c r="U63"/>
  <c r="T63"/>
  <c r="U55"/>
  <c r="T55"/>
  <c r="L98"/>
  <c r="M98" s="1"/>
  <c r="M78"/>
  <c r="L90"/>
  <c r="M90" s="1"/>
  <c r="M70"/>
  <c r="Z56"/>
  <c r="X76"/>
  <c r="X77"/>
  <c r="Z57"/>
  <c r="Z63"/>
  <c r="X83"/>
  <c r="L102"/>
  <c r="M102" s="1"/>
  <c r="M82"/>
  <c r="L97"/>
  <c r="M97" s="1"/>
  <c r="M77"/>
  <c r="L93"/>
  <c r="M93" s="1"/>
  <c r="M73"/>
  <c r="Q88"/>
  <c r="S68"/>
  <c r="U49"/>
  <c r="T49"/>
  <c r="U58"/>
  <c r="T58"/>
  <c r="U50"/>
  <c r="T50"/>
  <c r="L96"/>
  <c r="M96" s="1"/>
  <c r="M76"/>
  <c r="AL67"/>
  <c r="AN67" s="1"/>
  <c r="AN87"/>
  <c r="AL13"/>
  <c r="AL5"/>
  <c r="AL12"/>
  <c r="AL4"/>
  <c r="AL15"/>
  <c r="AL7"/>
  <c r="AL14"/>
  <c r="AL6"/>
  <c r="AL17"/>
  <c r="AL16"/>
  <c r="AL117"/>
  <c r="AN117" s="1"/>
  <c r="AL24"/>
  <c r="AN24" s="1"/>
  <c r="AL11"/>
  <c r="AL47"/>
  <c r="AN47" s="1"/>
  <c r="AL10"/>
  <c r="AL9"/>
  <c r="AL8"/>
  <c r="AL118"/>
  <c r="AN118" s="1"/>
  <c r="AL19"/>
  <c r="AL3"/>
  <c r="AN3" s="1"/>
  <c r="AL18"/>
  <c r="AL107"/>
  <c r="AN107" s="1"/>
  <c r="AL119"/>
  <c r="AN119" s="1"/>
  <c r="AL120"/>
  <c r="AN120" s="1"/>
  <c r="AL108"/>
  <c r="AN108" s="1"/>
  <c r="AF109"/>
  <c r="AE109"/>
  <c r="AG109" s="1"/>
  <c r="AK109"/>
  <c r="U56"/>
  <c r="T56"/>
  <c r="S82"/>
  <c r="Q102"/>
  <c r="S74"/>
  <c r="Q94"/>
  <c r="L89"/>
  <c r="M89" s="1"/>
  <c r="M69"/>
  <c r="Z25"/>
  <c r="Z21"/>
  <c r="X69"/>
  <c r="Z49"/>
  <c r="X70"/>
  <c r="Z50"/>
  <c r="X73"/>
  <c r="Z53"/>
  <c r="Z61"/>
  <c r="X81"/>
  <c r="X74"/>
  <c r="Z54"/>
  <c r="Z60"/>
  <c r="X80"/>
  <c r="L94"/>
  <c r="M94" s="1"/>
  <c r="M74"/>
  <c r="L101"/>
  <c r="M101" s="1"/>
  <c r="M81"/>
  <c r="AD110"/>
  <c r="Y110"/>
  <c r="X110"/>
  <c r="Z110" s="1"/>
  <c r="AA110" s="1"/>
  <c r="Q92"/>
  <c r="S72"/>
  <c r="U53"/>
  <c r="T53"/>
  <c r="U61"/>
  <c r="T61"/>
  <c r="S42"/>
  <c r="T25"/>
  <c r="T42" s="1"/>
  <c r="T24" s="1"/>
  <c r="Q99"/>
  <c r="S79"/>
  <c r="Q91"/>
  <c r="S71"/>
  <c r="L91"/>
  <c r="M91" s="1"/>
  <c r="M71"/>
  <c r="AH108"/>
  <c r="AH109"/>
  <c r="AE37"/>
  <c r="AE60" s="1"/>
  <c r="AG16"/>
  <c r="AG37" s="1"/>
  <c r="AE33"/>
  <c r="AE56" s="1"/>
  <c r="AG12"/>
  <c r="AG33" s="1"/>
  <c r="AH119"/>
  <c r="AH120"/>
  <c r="AH118"/>
  <c r="AE34"/>
  <c r="AE57" s="1"/>
  <c r="AG13"/>
  <c r="AG34" s="1"/>
  <c r="AG18"/>
  <c r="AG39" s="1"/>
  <c r="AE39"/>
  <c r="AE62" s="1"/>
  <c r="AG10"/>
  <c r="AG31" s="1"/>
  <c r="AE31"/>
  <c r="AE54" s="1"/>
  <c r="AE40"/>
  <c r="AE63" s="1"/>
  <c r="AG19"/>
  <c r="AG40" s="1"/>
  <c r="AE32"/>
  <c r="AE55" s="1"/>
  <c r="AG11"/>
  <c r="AG32" s="1"/>
  <c r="AA8"/>
  <c r="AA19"/>
  <c r="AA14"/>
  <c r="U57"/>
  <c r="T57"/>
  <c r="L92"/>
  <c r="M92" s="1"/>
  <c r="M72"/>
  <c r="Z59"/>
  <c r="X79"/>
  <c r="L95"/>
  <c r="M95" s="1"/>
  <c r="M75"/>
  <c r="F6" i="48"/>
  <c r="E7"/>
  <c r="E9" s="1"/>
  <c r="S65" i="30"/>
  <c r="U48"/>
  <c r="U65" s="1"/>
  <c r="T44" s="1"/>
  <c r="T48"/>
  <c r="T65" s="1"/>
  <c r="T47" s="1"/>
  <c r="S69"/>
  <c r="Q89"/>
  <c r="S78"/>
  <c r="Q98"/>
  <c r="S70"/>
  <c r="Q90"/>
  <c r="G3" i="31"/>
  <c r="F5"/>
  <c r="AT2" i="30"/>
  <c r="I11" i="31"/>
  <c r="Q96" i="30"/>
  <c r="S76"/>
  <c r="U62"/>
  <c r="T62"/>
  <c r="U54"/>
  <c r="T54"/>
  <c r="D16" i="48"/>
  <c r="D18" s="1"/>
  <c r="D22" s="1"/>
  <c r="E12"/>
  <c r="BI112" i="30"/>
  <c r="BH108"/>
  <c r="BM108"/>
  <c r="L99"/>
  <c r="M99" s="1"/>
  <c r="M79"/>
  <c r="Z48"/>
  <c r="X68"/>
  <c r="Z51"/>
  <c r="X71"/>
  <c r="Z62"/>
  <c r="X82"/>
  <c r="X75"/>
  <c r="Z55"/>
  <c r="L103"/>
  <c r="M103" s="1"/>
  <c r="M83"/>
  <c r="L100"/>
  <c r="M100" s="1"/>
  <c r="M80"/>
  <c r="U52"/>
  <c r="T52"/>
  <c r="S73"/>
  <c r="Q93"/>
  <c r="S81"/>
  <c r="Q101"/>
  <c r="U59"/>
  <c r="T59"/>
  <c r="U51"/>
  <c r="T51"/>
  <c r="AE29"/>
  <c r="AE52" s="1"/>
  <c r="AG8"/>
  <c r="AG29" s="1"/>
  <c r="AH29" s="1"/>
  <c r="AG9"/>
  <c r="AG30" s="1"/>
  <c r="AE30"/>
  <c r="AE53" s="1"/>
  <c r="AH18"/>
  <c r="AH10"/>
  <c r="AH9"/>
  <c r="AH16"/>
  <c r="AH19"/>
  <c r="AH13"/>
  <c r="AH12"/>
  <c r="AH11"/>
  <c r="AE38"/>
  <c r="AE61" s="1"/>
  <c r="AG17"/>
  <c r="AG38" s="1"/>
  <c r="AH38" s="1"/>
  <c r="AH37"/>
  <c r="AH34"/>
  <c r="AH39"/>
  <c r="AH31"/>
  <c r="AH33"/>
  <c r="AH32"/>
  <c r="AH30"/>
  <c r="AH40"/>
  <c r="AG4"/>
  <c r="AH4" s="1"/>
  <c r="AH21" s="1"/>
  <c r="AH3" s="1"/>
  <c r="AE25"/>
  <c r="AE48" s="1"/>
  <c r="AE26"/>
  <c r="AE49" s="1"/>
  <c r="AG5"/>
  <c r="AG26" s="1"/>
  <c r="AH26" s="1"/>
  <c r="AE35"/>
  <c r="AE58" s="1"/>
  <c r="AG14"/>
  <c r="AG35" s="1"/>
  <c r="AH35" s="1"/>
  <c r="AE27"/>
  <c r="AE50" s="1"/>
  <c r="AG6"/>
  <c r="AG27" s="1"/>
  <c r="AH27" s="1"/>
  <c r="AG15"/>
  <c r="AG36" s="1"/>
  <c r="AH36" s="1"/>
  <c r="AE36"/>
  <c r="AE59" s="1"/>
  <c r="AG7"/>
  <c r="AG28" s="1"/>
  <c r="AH28" s="1"/>
  <c r="AE28"/>
  <c r="AE51" s="1"/>
  <c r="AA12"/>
  <c r="AA13"/>
  <c r="B53" i="44" l="1"/>
  <c r="B38"/>
  <c r="B28" i="43"/>
  <c r="M152" i="35"/>
  <c r="L151"/>
  <c r="J113" i="57"/>
  <c r="AE137" i="53" s="1"/>
  <c r="M29"/>
  <c r="I191" i="35"/>
  <c r="N7" i="48"/>
  <c r="I192" i="35"/>
  <c r="N8" i="48"/>
  <c r="I190" i="35"/>
  <c r="N6" i="48"/>
  <c r="G193" i="35"/>
  <c r="L16" i="48"/>
  <c r="B50" i="43"/>
  <c r="B9"/>
  <c r="B61" i="44"/>
  <c r="K24" i="48"/>
  <c r="L22"/>
  <c r="K21"/>
  <c r="L78" i="35" s="1"/>
  <c r="D202"/>
  <c r="D46" i="43"/>
  <c r="B55" i="44"/>
  <c r="J13" i="48"/>
  <c r="B33"/>
  <c r="K18"/>
  <c r="L10"/>
  <c r="K12"/>
  <c r="K13" s="1"/>
  <c r="B25" i="44"/>
  <c r="B62" s="1"/>
  <c r="J25" i="48"/>
  <c r="AH8" i="30"/>
  <c r="AG51"/>
  <c r="AE71"/>
  <c r="AE68"/>
  <c r="AG48"/>
  <c r="AE73"/>
  <c r="AG53"/>
  <c r="AB55"/>
  <c r="AA55"/>
  <c r="X102"/>
  <c r="Z82"/>
  <c r="X91"/>
  <c r="Z71"/>
  <c r="X88"/>
  <c r="Z68"/>
  <c r="E16" i="48"/>
  <c r="F12"/>
  <c r="S96" i="30"/>
  <c r="T96" s="1"/>
  <c r="T76"/>
  <c r="BA2"/>
  <c r="J11" i="31"/>
  <c r="X99" i="30"/>
  <c r="Z79"/>
  <c r="AG55"/>
  <c r="AE75"/>
  <c r="AG63"/>
  <c r="AE83"/>
  <c r="AE77"/>
  <c r="AG57"/>
  <c r="Z80"/>
  <c r="X100"/>
  <c r="AB54"/>
  <c r="AA54"/>
  <c r="Z81"/>
  <c r="X101"/>
  <c r="AB53"/>
  <c r="AA53"/>
  <c r="AB50"/>
  <c r="AA50"/>
  <c r="AB49"/>
  <c r="AA49"/>
  <c r="AR109"/>
  <c r="AL109"/>
  <c r="AN109" s="1"/>
  <c r="AO109" s="1"/>
  <c r="AM109"/>
  <c r="AO108"/>
  <c r="AL30"/>
  <c r="AL53" s="1"/>
  <c r="AN9"/>
  <c r="AN30" s="1"/>
  <c r="AO30" s="1"/>
  <c r="AN16"/>
  <c r="AN37" s="1"/>
  <c r="AO37" s="1"/>
  <c r="AL37"/>
  <c r="AL60" s="1"/>
  <c r="AN6"/>
  <c r="AN27" s="1"/>
  <c r="AO27" s="1"/>
  <c r="AL27"/>
  <c r="AL50" s="1"/>
  <c r="AN7"/>
  <c r="AN28" s="1"/>
  <c r="AO28" s="1"/>
  <c r="AL28"/>
  <c r="AL51" s="1"/>
  <c r="AN4"/>
  <c r="AL25"/>
  <c r="AL48" s="1"/>
  <c r="AL26"/>
  <c r="AL49" s="1"/>
  <c r="AN5"/>
  <c r="AN26" s="1"/>
  <c r="AO26" s="1"/>
  <c r="S88"/>
  <c r="S85"/>
  <c r="T68"/>
  <c r="T85" s="1"/>
  <c r="T67" s="1"/>
  <c r="Z83"/>
  <c r="X103"/>
  <c r="AB57"/>
  <c r="AA57"/>
  <c r="X96"/>
  <c r="Z76"/>
  <c r="Z72"/>
  <c r="X92"/>
  <c r="AB58"/>
  <c r="AA58"/>
  <c r="L105"/>
  <c r="M88"/>
  <c r="M105" s="1"/>
  <c r="M87" s="1"/>
  <c r="AH7"/>
  <c r="AH6"/>
  <c r="AH15"/>
  <c r="E18" i="48"/>
  <c r="E22" s="1"/>
  <c r="AG59" i="30"/>
  <c r="AE79"/>
  <c r="AG50"/>
  <c r="AE70"/>
  <c r="AG58"/>
  <c r="AE78"/>
  <c r="AE69"/>
  <c r="AG49"/>
  <c r="AG25"/>
  <c r="AG21"/>
  <c r="AE81"/>
  <c r="AG61"/>
  <c r="AE72"/>
  <c r="AG52"/>
  <c r="S101"/>
  <c r="T101" s="1"/>
  <c r="T81"/>
  <c r="S93"/>
  <c r="T93" s="1"/>
  <c r="T73"/>
  <c r="Z75"/>
  <c r="X95"/>
  <c r="AB62"/>
  <c r="AA62"/>
  <c r="AB51"/>
  <c r="AA51"/>
  <c r="Z65"/>
  <c r="AB48"/>
  <c r="AB65" s="1"/>
  <c r="AA44" s="1"/>
  <c r="AA48"/>
  <c r="AA65" s="1"/>
  <c r="AA47" s="1"/>
  <c r="BO108"/>
  <c r="BP112"/>
  <c r="AS5"/>
  <c r="AS9"/>
  <c r="AS13"/>
  <c r="AS17"/>
  <c r="AS117"/>
  <c r="AU117" s="1"/>
  <c r="AS67"/>
  <c r="AU67" s="1"/>
  <c r="AS107"/>
  <c r="AU107" s="1"/>
  <c r="AS3"/>
  <c r="AU3" s="1"/>
  <c r="AS4"/>
  <c r="AS8"/>
  <c r="AS12"/>
  <c r="AS16"/>
  <c r="AS24"/>
  <c r="AU24" s="1"/>
  <c r="AS47"/>
  <c r="AU47" s="1"/>
  <c r="AU87"/>
  <c r="AS11"/>
  <c r="AS19"/>
  <c r="AS10"/>
  <c r="AS18"/>
  <c r="AS7"/>
  <c r="AS15"/>
  <c r="AS6"/>
  <c r="AS14"/>
  <c r="AS118"/>
  <c r="AU118" s="1"/>
  <c r="AS119"/>
  <c r="AU119" s="1"/>
  <c r="AS120"/>
  <c r="AU120" s="1"/>
  <c r="AS108"/>
  <c r="AU108" s="1"/>
  <c r="H3" i="31"/>
  <c r="G5"/>
  <c r="S90" i="30"/>
  <c r="T90" s="1"/>
  <c r="T70"/>
  <c r="S98"/>
  <c r="T98" s="1"/>
  <c r="T78"/>
  <c r="S89"/>
  <c r="T89" s="1"/>
  <c r="T69"/>
  <c r="G6" i="48"/>
  <c r="F7"/>
  <c r="F9" s="1"/>
  <c r="AB59" i="30"/>
  <c r="AA59"/>
  <c r="AE74"/>
  <c r="AG54"/>
  <c r="AG62"/>
  <c r="AE82"/>
  <c r="AE76"/>
  <c r="AG56"/>
  <c r="AE80"/>
  <c r="AG60"/>
  <c r="S91"/>
  <c r="T91" s="1"/>
  <c r="T71"/>
  <c r="S99"/>
  <c r="T99" s="1"/>
  <c r="T79"/>
  <c r="S92"/>
  <c r="T92" s="1"/>
  <c r="T72"/>
  <c r="AK110"/>
  <c r="AE110"/>
  <c r="AG110" s="1"/>
  <c r="AH110" s="1"/>
  <c r="AF110"/>
  <c r="AB60"/>
  <c r="AA60"/>
  <c r="Z74"/>
  <c r="X94"/>
  <c r="AB61"/>
  <c r="AA61"/>
  <c r="Z73"/>
  <c r="X93"/>
  <c r="Z70"/>
  <c r="X90"/>
  <c r="Z69"/>
  <c r="X89"/>
  <c r="Z42"/>
  <c r="AA25"/>
  <c r="AA42" s="1"/>
  <c r="AA24" s="1"/>
  <c r="S94"/>
  <c r="T94" s="1"/>
  <c r="T74"/>
  <c r="S102"/>
  <c r="T102" s="1"/>
  <c r="T82"/>
  <c r="AL39"/>
  <c r="AL62" s="1"/>
  <c r="AN18"/>
  <c r="AN39" s="1"/>
  <c r="AO39" s="1"/>
  <c r="AL40"/>
  <c r="AL63" s="1"/>
  <c r="AN19"/>
  <c r="AN40" s="1"/>
  <c r="AO40" s="1"/>
  <c r="AL29"/>
  <c r="AL52" s="1"/>
  <c r="AN8"/>
  <c r="AN29" s="1"/>
  <c r="AO29" s="1"/>
  <c r="AL31"/>
  <c r="AL54" s="1"/>
  <c r="AN10"/>
  <c r="AN31" s="1"/>
  <c r="AO31" s="1"/>
  <c r="AL32"/>
  <c r="AL55" s="1"/>
  <c r="AN11"/>
  <c r="AN32" s="1"/>
  <c r="AO32" s="1"/>
  <c r="AO118"/>
  <c r="AO119"/>
  <c r="AO120"/>
  <c r="AN17"/>
  <c r="AN38" s="1"/>
  <c r="AO38" s="1"/>
  <c r="AL38"/>
  <c r="AL61" s="1"/>
  <c r="AN14"/>
  <c r="AN35" s="1"/>
  <c r="AO35" s="1"/>
  <c r="AL35"/>
  <c r="AL58" s="1"/>
  <c r="AN15"/>
  <c r="AN36" s="1"/>
  <c r="AO36" s="1"/>
  <c r="AL36"/>
  <c r="AL59" s="1"/>
  <c r="AL33"/>
  <c r="AL56" s="1"/>
  <c r="AN12"/>
  <c r="AN33" s="1"/>
  <c r="AO33" s="1"/>
  <c r="AL34"/>
  <c r="AL57" s="1"/>
  <c r="AN13"/>
  <c r="AN34" s="1"/>
  <c r="AO34" s="1"/>
  <c r="AB63"/>
  <c r="AA63"/>
  <c r="Z77"/>
  <c r="X97"/>
  <c r="AB56"/>
  <c r="AA56"/>
  <c r="S97"/>
  <c r="T97" s="1"/>
  <c r="T77"/>
  <c r="AB52"/>
  <c r="AA52"/>
  <c r="Z78"/>
  <c r="X98"/>
  <c r="S95"/>
  <c r="T95" s="1"/>
  <c r="T75"/>
  <c r="S103"/>
  <c r="T103" s="1"/>
  <c r="T83"/>
  <c r="S100"/>
  <c r="T100" s="1"/>
  <c r="T80"/>
  <c r="AH5"/>
  <c r="AH14"/>
  <c r="AH17"/>
  <c r="L152" i="35" l="1"/>
  <c r="M153"/>
  <c r="J190"/>
  <c r="O6" i="48"/>
  <c r="J192" i="35"/>
  <c r="O8" i="48"/>
  <c r="J191" i="35"/>
  <c r="O7" i="48"/>
  <c r="H193" i="35"/>
  <c r="M16" i="48"/>
  <c r="K25"/>
  <c r="M10"/>
  <c r="L12"/>
  <c r="L17"/>
  <c r="E199" i="35"/>
  <c r="E198"/>
  <c r="E201" s="1"/>
  <c r="M22" i="48"/>
  <c r="B30" i="43"/>
  <c r="B34" s="1"/>
  <c r="B38" s="1"/>
  <c r="B42" s="1"/>
  <c r="B49" s="1"/>
  <c r="B47" s="1"/>
  <c r="B56" i="44"/>
  <c r="Z98" i="30"/>
  <c r="AA98" s="1"/>
  <c r="AA78"/>
  <c r="Z97"/>
  <c r="AA97" s="1"/>
  <c r="AA77"/>
  <c r="AN57"/>
  <c r="AL77"/>
  <c r="AN56"/>
  <c r="AL76"/>
  <c r="AM110"/>
  <c r="AR110"/>
  <c r="AL110"/>
  <c r="AN110" s="1"/>
  <c r="AO110" s="1"/>
  <c r="AE100"/>
  <c r="AG80"/>
  <c r="AE96"/>
  <c r="AG76"/>
  <c r="AI62"/>
  <c r="AH62"/>
  <c r="AG74"/>
  <c r="AE94"/>
  <c r="AS35"/>
  <c r="AS58" s="1"/>
  <c r="AU14"/>
  <c r="AU35" s="1"/>
  <c r="AU15"/>
  <c r="AU36" s="1"/>
  <c r="AS36"/>
  <c r="AS59" s="1"/>
  <c r="AS39"/>
  <c r="AS62" s="1"/>
  <c r="AU18"/>
  <c r="AU39" s="1"/>
  <c r="AV39" s="1"/>
  <c r="AU19"/>
  <c r="AU40" s="1"/>
  <c r="AS40"/>
  <c r="AS63" s="1"/>
  <c r="AV36"/>
  <c r="AV35"/>
  <c r="AV40"/>
  <c r="AU12"/>
  <c r="AU33" s="1"/>
  <c r="AV33" s="1"/>
  <c r="AS33"/>
  <c r="AS56" s="1"/>
  <c r="AS25"/>
  <c r="AS48" s="1"/>
  <c r="AU4"/>
  <c r="AV108"/>
  <c r="AV120"/>
  <c r="AV118"/>
  <c r="AV119"/>
  <c r="AU13"/>
  <c r="AU34" s="1"/>
  <c r="AV34" s="1"/>
  <c r="AS34"/>
  <c r="AS57" s="1"/>
  <c r="AU5"/>
  <c r="AU26" s="1"/>
  <c r="AV26" s="1"/>
  <c r="AS26"/>
  <c r="AS49" s="1"/>
  <c r="Z95"/>
  <c r="AA95" s="1"/>
  <c r="AA75"/>
  <c r="AE92"/>
  <c r="AG72"/>
  <c r="AG81"/>
  <c r="AE101"/>
  <c r="AG42"/>
  <c r="AH25"/>
  <c r="AH42" s="1"/>
  <c r="AH24" s="1"/>
  <c r="AG69"/>
  <c r="AE89"/>
  <c r="AI58"/>
  <c r="AH58"/>
  <c r="AI50"/>
  <c r="AH50"/>
  <c r="AI59"/>
  <c r="AH59"/>
  <c r="Z96"/>
  <c r="AA96" s="1"/>
  <c r="AA76"/>
  <c r="S105"/>
  <c r="T88"/>
  <c r="T105" s="1"/>
  <c r="T87" s="1"/>
  <c r="AN49"/>
  <c r="AL69"/>
  <c r="AN21"/>
  <c r="AN25"/>
  <c r="AL73"/>
  <c r="AN53"/>
  <c r="AT109"/>
  <c r="AY109"/>
  <c r="AS109"/>
  <c r="AU109" s="1"/>
  <c r="AV109" s="1"/>
  <c r="Z101"/>
  <c r="AA101" s="1"/>
  <c r="AA81"/>
  <c r="Z100"/>
  <c r="AA100" s="1"/>
  <c r="AA80"/>
  <c r="AG77"/>
  <c r="AE97"/>
  <c r="AI63"/>
  <c r="AH63"/>
  <c r="AI55"/>
  <c r="AH55"/>
  <c r="AZ16"/>
  <c r="AZ8"/>
  <c r="AZ17"/>
  <c r="AZ9"/>
  <c r="AZ117"/>
  <c r="BB117" s="1"/>
  <c r="AZ118"/>
  <c r="BB118" s="1"/>
  <c r="AZ18"/>
  <c r="AZ24"/>
  <c r="BB24" s="1"/>
  <c r="AZ15"/>
  <c r="AZ47"/>
  <c r="BB47" s="1"/>
  <c r="AZ14"/>
  <c r="AZ19"/>
  <c r="AZ3"/>
  <c r="BB3" s="1"/>
  <c r="AZ107"/>
  <c r="BB107" s="1"/>
  <c r="BB87"/>
  <c r="AZ4"/>
  <c r="AZ5"/>
  <c r="AZ6"/>
  <c r="AZ67"/>
  <c r="BB67" s="1"/>
  <c r="AZ12"/>
  <c r="AZ13"/>
  <c r="AZ10"/>
  <c r="AZ7"/>
  <c r="AZ11"/>
  <c r="AZ119"/>
  <c r="BB119" s="1"/>
  <c r="AZ120"/>
  <c r="BB120" s="1"/>
  <c r="AZ108"/>
  <c r="BB108" s="1"/>
  <c r="AG73"/>
  <c r="AE93"/>
  <c r="AE88"/>
  <c r="AG68"/>
  <c r="AI51"/>
  <c r="AH51"/>
  <c r="AO6"/>
  <c r="AO18"/>
  <c r="AO15"/>
  <c r="AO11"/>
  <c r="AO14"/>
  <c r="AO19"/>
  <c r="AO8"/>
  <c r="AO10"/>
  <c r="AN59"/>
  <c r="AL79"/>
  <c r="AN58"/>
  <c r="AL78"/>
  <c r="AN61"/>
  <c r="AL81"/>
  <c r="AN55"/>
  <c r="AL75"/>
  <c r="AN54"/>
  <c r="AL74"/>
  <c r="AL72"/>
  <c r="AN52"/>
  <c r="AL83"/>
  <c r="AN63"/>
  <c r="AL82"/>
  <c r="AN62"/>
  <c r="Z89"/>
  <c r="AA89" s="1"/>
  <c r="AA69"/>
  <c r="Z90"/>
  <c r="AA90" s="1"/>
  <c r="AA70"/>
  <c r="Z93"/>
  <c r="AA93" s="1"/>
  <c r="AA73"/>
  <c r="Z94"/>
  <c r="AA94" s="1"/>
  <c r="AA74"/>
  <c r="AI60"/>
  <c r="AH60"/>
  <c r="AI56"/>
  <c r="AH56"/>
  <c r="AE102"/>
  <c r="AG82"/>
  <c r="AI54"/>
  <c r="AH54"/>
  <c r="G7" i="48"/>
  <c r="G9" s="1"/>
  <c r="I3" i="31"/>
  <c r="H5"/>
  <c r="AS27" i="30"/>
  <c r="AS50" s="1"/>
  <c r="AU6"/>
  <c r="AU27" s="1"/>
  <c r="AV27" s="1"/>
  <c r="AU7"/>
  <c r="AU28" s="1"/>
  <c r="AV28" s="1"/>
  <c r="AS28"/>
  <c r="AS51" s="1"/>
  <c r="AS31"/>
  <c r="AS54" s="1"/>
  <c r="AU10"/>
  <c r="AU31" s="1"/>
  <c r="AV31" s="1"/>
  <c r="AU11"/>
  <c r="AU32" s="1"/>
  <c r="AV32" s="1"/>
  <c r="AS32"/>
  <c r="AS55" s="1"/>
  <c r="AS37"/>
  <c r="AS60" s="1"/>
  <c r="AU16"/>
  <c r="AU37" s="1"/>
  <c r="AV37" s="1"/>
  <c r="AU8"/>
  <c r="AU29" s="1"/>
  <c r="AV29" s="1"/>
  <c r="AS29"/>
  <c r="AS52" s="1"/>
  <c r="AV14"/>
  <c r="AV6"/>
  <c r="AV7"/>
  <c r="AV16"/>
  <c r="AV5"/>
  <c r="AV19"/>
  <c r="AV4"/>
  <c r="AV21" s="1"/>
  <c r="AV3" s="1"/>
  <c r="AV18"/>
  <c r="AV15"/>
  <c r="AV13"/>
  <c r="AV12"/>
  <c r="AS38"/>
  <c r="AS61" s="1"/>
  <c r="AU17"/>
  <c r="AU38" s="1"/>
  <c r="AV38" s="1"/>
  <c r="AS30"/>
  <c r="AS53" s="1"/>
  <c r="AU9"/>
  <c r="AU30" s="1"/>
  <c r="AV30" s="1"/>
  <c r="AI52"/>
  <c r="AH52"/>
  <c r="AI61"/>
  <c r="AH61"/>
  <c r="AI49"/>
  <c r="AH49"/>
  <c r="AE98"/>
  <c r="AG78"/>
  <c r="AE90"/>
  <c r="AG70"/>
  <c r="AG79"/>
  <c r="AE99"/>
  <c r="Z92"/>
  <c r="AA92" s="1"/>
  <c r="AA72"/>
  <c r="Z103"/>
  <c r="AA103" s="1"/>
  <c r="AA83"/>
  <c r="AN48"/>
  <c r="AL68"/>
  <c r="AN51"/>
  <c r="AL71"/>
  <c r="AN50"/>
  <c r="AL70"/>
  <c r="AL80"/>
  <c r="AN60"/>
  <c r="AI57"/>
  <c r="AH57"/>
  <c r="AG83"/>
  <c r="AE103"/>
  <c r="AG75"/>
  <c r="AE95"/>
  <c r="Z99"/>
  <c r="AA99" s="1"/>
  <c r="AA79"/>
  <c r="K11" i="31"/>
  <c r="BH2" i="30"/>
  <c r="G12" i="48"/>
  <c r="G16" s="1"/>
  <c r="F16"/>
  <c r="F18" s="1"/>
  <c r="F22" s="1"/>
  <c r="Z85" i="30"/>
  <c r="Z88"/>
  <c r="AA68"/>
  <c r="AA85" s="1"/>
  <c r="AA67" s="1"/>
  <c r="Z91"/>
  <c r="AA91" s="1"/>
  <c r="AA71"/>
  <c r="Z102"/>
  <c r="AA102" s="1"/>
  <c r="AA82"/>
  <c r="AI53"/>
  <c r="AH53"/>
  <c r="AG65"/>
  <c r="AI48"/>
  <c r="AI65" s="1"/>
  <c r="AH44" s="1"/>
  <c r="AH48"/>
  <c r="AH65" s="1"/>
  <c r="AH47" s="1"/>
  <c r="AG71"/>
  <c r="AE91"/>
  <c r="AO5"/>
  <c r="AO13"/>
  <c r="AO9"/>
  <c r="AO17"/>
  <c r="AO4"/>
  <c r="AO21" s="1"/>
  <c r="AO3" s="1"/>
  <c r="AO16"/>
  <c r="AO12"/>
  <c r="AO7"/>
  <c r="E200" i="35" l="1"/>
  <c r="F83" s="1"/>
  <c r="L153"/>
  <c r="M154"/>
  <c r="K191"/>
  <c r="Q7" i="48" s="1"/>
  <c r="P7"/>
  <c r="K192" i="35"/>
  <c r="Q8" i="48" s="1"/>
  <c r="P8"/>
  <c r="K190" i="35"/>
  <c r="Q6" i="48" s="1"/>
  <c r="P6"/>
  <c r="N22"/>
  <c r="D83" i="35"/>
  <c r="B24" i="48"/>
  <c r="B26" s="1"/>
  <c r="B28" s="1"/>
  <c r="B30" s="1"/>
  <c r="L23" s="1"/>
  <c r="L24" s="1"/>
  <c r="B34"/>
  <c r="B36" s="1"/>
  <c r="I193" i="35"/>
  <c r="N16" i="48"/>
  <c r="B46" i="43"/>
  <c r="E202" i="35"/>
  <c r="F198" s="1"/>
  <c r="F201" s="1"/>
  <c r="B38" i="48"/>
  <c r="L19" s="1"/>
  <c r="L21" s="1"/>
  <c r="L27" s="1"/>
  <c r="M12"/>
  <c r="N10"/>
  <c r="AV10" i="30"/>
  <c r="AV11"/>
  <c r="AV9"/>
  <c r="G18" i="48"/>
  <c r="G22" s="1"/>
  <c r="L11" i="31"/>
  <c r="M11" s="1"/>
  <c r="N11" s="1"/>
  <c r="O11" s="1"/>
  <c r="BO2" i="30"/>
  <c r="AG103"/>
  <c r="AH103" s="1"/>
  <c r="AH83"/>
  <c r="AP50"/>
  <c r="AO50"/>
  <c r="AN65"/>
  <c r="AP48"/>
  <c r="AP65" s="1"/>
  <c r="AO44" s="1"/>
  <c r="AO48"/>
  <c r="AO65" s="1"/>
  <c r="AO47" s="1"/>
  <c r="AS73"/>
  <c r="AU53"/>
  <c r="AS80"/>
  <c r="AU60"/>
  <c r="AS74"/>
  <c r="AU54"/>
  <c r="AS70"/>
  <c r="AU50"/>
  <c r="J3" i="31"/>
  <c r="I5"/>
  <c r="AL102" i="30"/>
  <c r="AN82"/>
  <c r="AL103"/>
  <c r="AN83"/>
  <c r="AN72"/>
  <c r="AL92"/>
  <c r="AP54"/>
  <c r="AO54"/>
  <c r="AP55"/>
  <c r="AO55"/>
  <c r="AP61"/>
  <c r="AO61"/>
  <c r="AP58"/>
  <c r="AO58"/>
  <c r="AP59"/>
  <c r="AO59"/>
  <c r="AG85"/>
  <c r="AG88"/>
  <c r="AH68"/>
  <c r="AH85" s="1"/>
  <c r="AH67" s="1"/>
  <c r="AZ28"/>
  <c r="AZ51" s="1"/>
  <c r="BB7"/>
  <c r="BB28" s="1"/>
  <c r="BB13"/>
  <c r="BB34" s="1"/>
  <c r="AZ34"/>
  <c r="AZ57" s="1"/>
  <c r="AZ26"/>
  <c r="AZ49" s="1"/>
  <c r="BB5"/>
  <c r="BB26" s="1"/>
  <c r="BC13"/>
  <c r="BB14"/>
  <c r="BB35" s="1"/>
  <c r="AZ35"/>
  <c r="AZ58" s="1"/>
  <c r="BB15"/>
  <c r="BB36" s="1"/>
  <c r="AZ36"/>
  <c r="AZ59" s="1"/>
  <c r="AZ39"/>
  <c r="AZ62" s="1"/>
  <c r="BB18"/>
  <c r="BB39" s="1"/>
  <c r="BC119"/>
  <c r="BC120"/>
  <c r="BC118"/>
  <c r="AZ38"/>
  <c r="AZ61" s="1"/>
  <c r="BB17"/>
  <c r="BB38" s="1"/>
  <c r="AZ37"/>
  <c r="AZ60" s="1"/>
  <c r="BB16"/>
  <c r="BB37" s="1"/>
  <c r="AG97"/>
  <c r="AH97" s="1"/>
  <c r="AH77"/>
  <c r="BF109"/>
  <c r="AZ109"/>
  <c r="BB109" s="1"/>
  <c r="BA109"/>
  <c r="AP53"/>
  <c r="AO53"/>
  <c r="AN42"/>
  <c r="AO25"/>
  <c r="AO42" s="1"/>
  <c r="AO24" s="1"/>
  <c r="AL89"/>
  <c r="AN69"/>
  <c r="AG92"/>
  <c r="AH92" s="1"/>
  <c r="AH72"/>
  <c r="AS69"/>
  <c r="AU49"/>
  <c r="AS77"/>
  <c r="AU57"/>
  <c r="AU21"/>
  <c r="AU25"/>
  <c r="AS76"/>
  <c r="AU56"/>
  <c r="AS83"/>
  <c r="AU63"/>
  <c r="AS79"/>
  <c r="AU59"/>
  <c r="AG96"/>
  <c r="AH96" s="1"/>
  <c r="AH76"/>
  <c r="AG100"/>
  <c r="AH100" s="1"/>
  <c r="AH80"/>
  <c r="AP56"/>
  <c r="AO56"/>
  <c r="AP57"/>
  <c r="AO57"/>
  <c r="AG91"/>
  <c r="AH91" s="1"/>
  <c r="AH71"/>
  <c r="AG95"/>
  <c r="AH95" s="1"/>
  <c r="AH75"/>
  <c r="AN80"/>
  <c r="AL100"/>
  <c r="AP51"/>
  <c r="AO51"/>
  <c r="AG99"/>
  <c r="AH99" s="1"/>
  <c r="AH79"/>
  <c r="AS81"/>
  <c r="AU61"/>
  <c r="Z105"/>
  <c r="AA88"/>
  <c r="AA105" s="1"/>
  <c r="AA87" s="1"/>
  <c r="BG3"/>
  <c r="BI3" s="1"/>
  <c r="BG4"/>
  <c r="BG8"/>
  <c r="BG12"/>
  <c r="BG16"/>
  <c r="BG24"/>
  <c r="BI24" s="1"/>
  <c r="BG47"/>
  <c r="BI47" s="1"/>
  <c r="BI87"/>
  <c r="BG7"/>
  <c r="BG11"/>
  <c r="BG15"/>
  <c r="BG19"/>
  <c r="BG6"/>
  <c r="BG14"/>
  <c r="BG5"/>
  <c r="BG13"/>
  <c r="BG67"/>
  <c r="BI67" s="1"/>
  <c r="BG117"/>
  <c r="BI117" s="1"/>
  <c r="BG10"/>
  <c r="BG18"/>
  <c r="BG9"/>
  <c r="BG17"/>
  <c r="BG118"/>
  <c r="BI118" s="1"/>
  <c r="BG107"/>
  <c r="BI107" s="1"/>
  <c r="BG119"/>
  <c r="BI119" s="1"/>
  <c r="BG120"/>
  <c r="BI120" s="1"/>
  <c r="BG108"/>
  <c r="BI108" s="1"/>
  <c r="AP60"/>
  <c r="AO60"/>
  <c r="AL90"/>
  <c r="AN70"/>
  <c r="AL91"/>
  <c r="AN71"/>
  <c r="AL88"/>
  <c r="AN68"/>
  <c r="AG90"/>
  <c r="AH90" s="1"/>
  <c r="AH70"/>
  <c r="AG98"/>
  <c r="AH98" s="1"/>
  <c r="AH78"/>
  <c r="AS72"/>
  <c r="AU52"/>
  <c r="AS75"/>
  <c r="AU55"/>
  <c r="AS71"/>
  <c r="AU51"/>
  <c r="AG102"/>
  <c r="AH102" s="1"/>
  <c r="AH82"/>
  <c r="AP62"/>
  <c r="AO62"/>
  <c r="AP63"/>
  <c r="AO63"/>
  <c r="AP52"/>
  <c r="AO52"/>
  <c r="AN74"/>
  <c r="AL94"/>
  <c r="AN75"/>
  <c r="AL95"/>
  <c r="AN81"/>
  <c r="AL101"/>
  <c r="AL98"/>
  <c r="AN78"/>
  <c r="AL99"/>
  <c r="AN79"/>
  <c r="AG93"/>
  <c r="AH93" s="1"/>
  <c r="AH73"/>
  <c r="BB11"/>
  <c r="BB32" s="1"/>
  <c r="BC32" s="1"/>
  <c r="AZ32"/>
  <c r="AZ55" s="1"/>
  <c r="AZ31"/>
  <c r="AZ54" s="1"/>
  <c r="BB10"/>
  <c r="BB31" s="1"/>
  <c r="BC31" s="1"/>
  <c r="AZ33"/>
  <c r="AZ56" s="1"/>
  <c r="BB12"/>
  <c r="BB33" s="1"/>
  <c r="BC33" s="1"/>
  <c r="AZ27"/>
  <c r="AZ50" s="1"/>
  <c r="BB6"/>
  <c r="BB27" s="1"/>
  <c r="BC27" s="1"/>
  <c r="AZ25"/>
  <c r="AZ48" s="1"/>
  <c r="BB4"/>
  <c r="BC108"/>
  <c r="BC109"/>
  <c r="BB19"/>
  <c r="BB40" s="1"/>
  <c r="BC40" s="1"/>
  <c r="AZ40"/>
  <c r="AZ63" s="1"/>
  <c r="BC28"/>
  <c r="BC36"/>
  <c r="BC34"/>
  <c r="BC39"/>
  <c r="BC37"/>
  <c r="BC38"/>
  <c r="BC35"/>
  <c r="BC26"/>
  <c r="BB9"/>
  <c r="BB30" s="1"/>
  <c r="BC30" s="1"/>
  <c r="AZ30"/>
  <c r="AZ53" s="1"/>
  <c r="BB8"/>
  <c r="BB29" s="1"/>
  <c r="BC29" s="1"/>
  <c r="AZ29"/>
  <c r="AZ52" s="1"/>
  <c r="AN73"/>
  <c r="AL93"/>
  <c r="AP49"/>
  <c r="AO49"/>
  <c r="AG89"/>
  <c r="AH89" s="1"/>
  <c r="AH69"/>
  <c r="AG101"/>
  <c r="AH101" s="1"/>
  <c r="AH81"/>
  <c r="AS68"/>
  <c r="AU48"/>
  <c r="AS82"/>
  <c r="AU62"/>
  <c r="AS78"/>
  <c r="AU58"/>
  <c r="AG94"/>
  <c r="AH94" s="1"/>
  <c r="AH74"/>
  <c r="AY110"/>
  <c r="AT110"/>
  <c r="AS110"/>
  <c r="AU110" s="1"/>
  <c r="AV110" s="1"/>
  <c r="AL96"/>
  <c r="AN76"/>
  <c r="AL97"/>
  <c r="AN77"/>
  <c r="AV8"/>
  <c r="AV17"/>
  <c r="M155" i="35" l="1"/>
  <c r="L154"/>
  <c r="O10" i="48"/>
  <c r="N12"/>
  <c r="F200" i="35"/>
  <c r="C34" i="48"/>
  <c r="D84" i="35"/>
  <c r="H83"/>
  <c r="K83" s="1"/>
  <c r="J193"/>
  <c r="O16" i="48"/>
  <c r="O22"/>
  <c r="BC5" i="30"/>
  <c r="BC7"/>
  <c r="AU78"/>
  <c r="AS98"/>
  <c r="AN93"/>
  <c r="AO93" s="1"/>
  <c r="AO73"/>
  <c r="AW58"/>
  <c r="AV58"/>
  <c r="AW62"/>
  <c r="AV62"/>
  <c r="AU65"/>
  <c r="AW48"/>
  <c r="AW65" s="1"/>
  <c r="AV44" s="1"/>
  <c r="AV48"/>
  <c r="AV65" s="1"/>
  <c r="AV47" s="1"/>
  <c r="L15" i="48"/>
  <c r="L5"/>
  <c r="L9" s="1"/>
  <c r="L13" s="1"/>
  <c r="BB52" i="30"/>
  <c r="AZ72"/>
  <c r="AZ73"/>
  <c r="BB53"/>
  <c r="BB63"/>
  <c r="AZ83"/>
  <c r="BB48"/>
  <c r="AZ68"/>
  <c r="BB50"/>
  <c r="AZ70"/>
  <c r="AZ76"/>
  <c r="BB56"/>
  <c r="BB54"/>
  <c r="AZ74"/>
  <c r="AN101"/>
  <c r="AO101" s="1"/>
  <c r="AO81"/>
  <c r="AN95"/>
  <c r="AO95" s="1"/>
  <c r="AO75"/>
  <c r="AN94"/>
  <c r="AO94" s="1"/>
  <c r="AO74"/>
  <c r="AU71"/>
  <c r="AS91"/>
  <c r="AU75"/>
  <c r="AS95"/>
  <c r="AU72"/>
  <c r="AS92"/>
  <c r="BJ108"/>
  <c r="BG38"/>
  <c r="BG61" s="1"/>
  <c r="BI17"/>
  <c r="BI38" s="1"/>
  <c r="BI18"/>
  <c r="BI39" s="1"/>
  <c r="BJ39" s="1"/>
  <c r="BG39"/>
  <c r="BG62" s="1"/>
  <c r="BJ118"/>
  <c r="BJ119"/>
  <c r="BJ120"/>
  <c r="BG34"/>
  <c r="BG57" s="1"/>
  <c r="BI13"/>
  <c r="BI34" s="1"/>
  <c r="BI14"/>
  <c r="BI35" s="1"/>
  <c r="BG35"/>
  <c r="BG58" s="1"/>
  <c r="BI19"/>
  <c r="BI40" s="1"/>
  <c r="BJ40" s="1"/>
  <c r="BG40"/>
  <c r="BG63" s="1"/>
  <c r="BI11"/>
  <c r="BI32" s="1"/>
  <c r="BJ32" s="1"/>
  <c r="BG32"/>
  <c r="BG55" s="1"/>
  <c r="BJ35"/>
  <c r="BJ34"/>
  <c r="BJ38"/>
  <c r="BG33"/>
  <c r="BG56" s="1"/>
  <c r="BI12"/>
  <c r="BI33" s="1"/>
  <c r="BJ33" s="1"/>
  <c r="BG25"/>
  <c r="BG48" s="1"/>
  <c r="BI4"/>
  <c r="AW61"/>
  <c r="AV61"/>
  <c r="AW59"/>
  <c r="AV59"/>
  <c r="AW63"/>
  <c r="AV63"/>
  <c r="AW56"/>
  <c r="AV56"/>
  <c r="AU42"/>
  <c r="AV25"/>
  <c r="AV42" s="1"/>
  <c r="AV24" s="1"/>
  <c r="AW57"/>
  <c r="AV57"/>
  <c r="AW49"/>
  <c r="AV49"/>
  <c r="AN89"/>
  <c r="AO89" s="1"/>
  <c r="AO69"/>
  <c r="BH109"/>
  <c r="BM109"/>
  <c r="BG109"/>
  <c r="BI109" s="1"/>
  <c r="BJ109" s="1"/>
  <c r="BB60"/>
  <c r="AZ80"/>
  <c r="BB61"/>
  <c r="AZ81"/>
  <c r="AZ79"/>
  <c r="BB59"/>
  <c r="AZ78"/>
  <c r="BB58"/>
  <c r="AZ77"/>
  <c r="BB57"/>
  <c r="AN103"/>
  <c r="AO103" s="1"/>
  <c r="AO83"/>
  <c r="AN102"/>
  <c r="AO102" s="1"/>
  <c r="AO82"/>
  <c r="AW50"/>
  <c r="AV50"/>
  <c r="AW54"/>
  <c r="AV54"/>
  <c r="AW60"/>
  <c r="AV60"/>
  <c r="AW53"/>
  <c r="AV53"/>
  <c r="BC15"/>
  <c r="BC6"/>
  <c r="BC10"/>
  <c r="BC11"/>
  <c r="BC8"/>
  <c r="AN97"/>
  <c r="AO97" s="1"/>
  <c r="AO77"/>
  <c r="AN96"/>
  <c r="AO96" s="1"/>
  <c r="AO76"/>
  <c r="BA110"/>
  <c r="AZ110"/>
  <c r="BB110" s="1"/>
  <c r="BC110" s="1"/>
  <c r="BF110"/>
  <c r="AU82"/>
  <c r="AS102"/>
  <c r="AU68"/>
  <c r="AS88"/>
  <c r="BB25"/>
  <c r="BB21"/>
  <c r="BB55"/>
  <c r="AZ75"/>
  <c r="AN99"/>
  <c r="AO99" s="1"/>
  <c r="AO79"/>
  <c r="AN98"/>
  <c r="AO98" s="1"/>
  <c r="AO78"/>
  <c r="AW51"/>
  <c r="AV51"/>
  <c r="AW55"/>
  <c r="AV55"/>
  <c r="AW52"/>
  <c r="AV52"/>
  <c r="AN88"/>
  <c r="AN85"/>
  <c r="AO68"/>
  <c r="AO85" s="1"/>
  <c r="AO67" s="1"/>
  <c r="AN91"/>
  <c r="AO91" s="1"/>
  <c r="AO71"/>
  <c r="AN90"/>
  <c r="AO90" s="1"/>
  <c r="AO70"/>
  <c r="BG30"/>
  <c r="BG53" s="1"/>
  <c r="BI9"/>
  <c r="BI30" s="1"/>
  <c r="BJ30" s="1"/>
  <c r="BI10"/>
  <c r="BI31" s="1"/>
  <c r="BJ31" s="1"/>
  <c r="BG31"/>
  <c r="BG54" s="1"/>
  <c r="BG26"/>
  <c r="BG49" s="1"/>
  <c r="BI5"/>
  <c r="BI26" s="1"/>
  <c r="BJ26" s="1"/>
  <c r="BI6"/>
  <c r="BI27" s="1"/>
  <c r="BJ27" s="1"/>
  <c r="BG27"/>
  <c r="BG50" s="1"/>
  <c r="BI15"/>
  <c r="BI36" s="1"/>
  <c r="BJ36" s="1"/>
  <c r="BG36"/>
  <c r="BG59" s="1"/>
  <c r="BI7"/>
  <c r="BI28" s="1"/>
  <c r="BJ28" s="1"/>
  <c r="BG28"/>
  <c r="BG51" s="1"/>
  <c r="BG37"/>
  <c r="BG60" s="1"/>
  <c r="BI16"/>
  <c r="BI37" s="1"/>
  <c r="BJ37" s="1"/>
  <c r="BG29"/>
  <c r="BG52" s="1"/>
  <c r="BI8"/>
  <c r="BI29" s="1"/>
  <c r="BJ29" s="1"/>
  <c r="BJ6"/>
  <c r="BJ14"/>
  <c r="BJ17"/>
  <c r="BJ13"/>
  <c r="BJ10"/>
  <c r="BJ9"/>
  <c r="BJ7"/>
  <c r="BJ16"/>
  <c r="BJ19"/>
  <c r="BJ4"/>
  <c r="BJ21" s="1"/>
  <c r="BJ3" s="1"/>
  <c r="BJ18"/>
  <c r="BJ5"/>
  <c r="BJ15"/>
  <c r="BJ8"/>
  <c r="BJ11"/>
  <c r="BJ12"/>
  <c r="AU81"/>
  <c r="AS101"/>
  <c r="AN100"/>
  <c r="AO100" s="1"/>
  <c r="AO80"/>
  <c r="AU79"/>
  <c r="AS99"/>
  <c r="AU83"/>
  <c r="AS103"/>
  <c r="AU76"/>
  <c r="AS96"/>
  <c r="AU77"/>
  <c r="AS97"/>
  <c r="AU69"/>
  <c r="AS89"/>
  <c r="BB62"/>
  <c r="AZ82"/>
  <c r="AZ69"/>
  <c r="BB49"/>
  <c r="AZ71"/>
  <c r="BB51"/>
  <c r="AG105"/>
  <c r="AH88"/>
  <c r="AH105" s="1"/>
  <c r="AH87" s="1"/>
  <c r="AN92"/>
  <c r="AO92" s="1"/>
  <c r="AO72"/>
  <c r="K3" i="31"/>
  <c r="J5"/>
  <c r="AU70" i="30"/>
  <c r="AS90"/>
  <c r="AU74"/>
  <c r="AS94"/>
  <c r="AU80"/>
  <c r="AS100"/>
  <c r="AU73"/>
  <c r="AS93"/>
  <c r="BN117"/>
  <c r="BP117" s="1"/>
  <c r="BN118"/>
  <c r="BP118" s="1"/>
  <c r="BN24"/>
  <c r="BP24" s="1"/>
  <c r="BN19"/>
  <c r="BN11"/>
  <c r="BN3"/>
  <c r="BP3" s="1"/>
  <c r="BN47"/>
  <c r="BP47" s="1"/>
  <c r="BN18"/>
  <c r="BN10"/>
  <c r="BN67"/>
  <c r="BP67" s="1"/>
  <c r="BP87"/>
  <c r="BN13"/>
  <c r="BN5"/>
  <c r="BN12"/>
  <c r="BN4"/>
  <c r="BN15"/>
  <c r="BN7"/>
  <c r="BN14"/>
  <c r="BN6"/>
  <c r="BN17"/>
  <c r="BN9"/>
  <c r="BN16"/>
  <c r="BN8"/>
  <c r="BN107"/>
  <c r="BP107" s="1"/>
  <c r="BN119"/>
  <c r="BP119" s="1"/>
  <c r="BN120"/>
  <c r="BP120" s="1"/>
  <c r="BN108"/>
  <c r="BP108" s="1"/>
  <c r="BC14"/>
  <c r="BC12"/>
  <c r="BC16"/>
  <c r="BC4"/>
  <c r="BC21" s="1"/>
  <c r="BC3" s="1"/>
  <c r="BC17"/>
  <c r="BC19"/>
  <c r="BC9"/>
  <c r="BC18"/>
  <c r="L155" i="35" l="1"/>
  <c r="M156"/>
  <c r="C38" i="48"/>
  <c r="M19" s="1"/>
  <c r="M21" s="1"/>
  <c r="F84" i="35"/>
  <c r="F202"/>
  <c r="G198" s="1"/>
  <c r="G201" s="1"/>
  <c r="G200" s="1"/>
  <c r="O12" i="48"/>
  <c r="P10"/>
  <c r="H84" i="35"/>
  <c r="K84" s="1"/>
  <c r="P22" i="48"/>
  <c r="K193" i="35"/>
  <c r="Q16" i="48" s="1"/>
  <c r="P16"/>
  <c r="BQ108" i="30"/>
  <c r="BP16"/>
  <c r="BP37" s="1"/>
  <c r="BQ37" s="1"/>
  <c r="BN37"/>
  <c r="BN60" s="1"/>
  <c r="BP14"/>
  <c r="BP35" s="1"/>
  <c r="BN35"/>
  <c r="BN58" s="1"/>
  <c r="BP12"/>
  <c r="BP33" s="1"/>
  <c r="BQ33" s="1"/>
  <c r="BN33"/>
  <c r="BN56" s="1"/>
  <c r="BQ14"/>
  <c r="BP8"/>
  <c r="BP29" s="1"/>
  <c r="BQ29" s="1"/>
  <c r="BN29"/>
  <c r="BN52" s="1"/>
  <c r="BP9"/>
  <c r="BP30" s="1"/>
  <c r="BN30"/>
  <c r="BN53" s="1"/>
  <c r="BP6"/>
  <c r="BP27" s="1"/>
  <c r="BQ27" s="1"/>
  <c r="BN27"/>
  <c r="BN50" s="1"/>
  <c r="BP7"/>
  <c r="BP28" s="1"/>
  <c r="BN28"/>
  <c r="BN51" s="1"/>
  <c r="BN25"/>
  <c r="BN48" s="1"/>
  <c r="BP4"/>
  <c r="BN26"/>
  <c r="BN49" s="1"/>
  <c r="BP5"/>
  <c r="BP26" s="1"/>
  <c r="BN31"/>
  <c r="BN54" s="1"/>
  <c r="BP10"/>
  <c r="BP31" s="1"/>
  <c r="BQ31" s="1"/>
  <c r="BN32"/>
  <c r="BN55" s="1"/>
  <c r="BP11"/>
  <c r="BP32" s="1"/>
  <c r="BQ32" s="1"/>
  <c r="BQ28"/>
  <c r="BQ35"/>
  <c r="BQ30"/>
  <c r="BQ26"/>
  <c r="BQ118"/>
  <c r="BQ119"/>
  <c r="BQ120"/>
  <c r="AU93"/>
  <c r="AV93" s="1"/>
  <c r="AV73"/>
  <c r="AU100"/>
  <c r="AV100" s="1"/>
  <c r="AV80"/>
  <c r="AU94"/>
  <c r="AV94" s="1"/>
  <c r="AV74"/>
  <c r="AU90"/>
  <c r="AV90" s="1"/>
  <c r="AV70"/>
  <c r="K5" i="31"/>
  <c r="L3"/>
  <c r="D34" i="48"/>
  <c r="D85" i="35"/>
  <c r="BB71" i="30"/>
  <c r="AZ91"/>
  <c r="AZ89"/>
  <c r="BB69"/>
  <c r="BD62"/>
  <c r="BC62"/>
  <c r="AU89"/>
  <c r="AV89" s="1"/>
  <c r="AV69"/>
  <c r="AU97"/>
  <c r="AV97" s="1"/>
  <c r="AV77"/>
  <c r="AU96"/>
  <c r="AV96" s="1"/>
  <c r="AV76"/>
  <c r="AU103"/>
  <c r="AV103" s="1"/>
  <c r="AV83"/>
  <c r="AU99"/>
  <c r="AV99" s="1"/>
  <c r="AV79"/>
  <c r="AU101"/>
  <c r="AV101" s="1"/>
  <c r="AV81"/>
  <c r="BI52"/>
  <c r="BG72"/>
  <c r="BI60"/>
  <c r="BG80"/>
  <c r="BG69"/>
  <c r="BI49"/>
  <c r="BG73"/>
  <c r="BI53"/>
  <c r="AZ95"/>
  <c r="BB75"/>
  <c r="BM110"/>
  <c r="BG110"/>
  <c r="BI110" s="1"/>
  <c r="BJ110" s="1"/>
  <c r="BH110"/>
  <c r="AZ97"/>
  <c r="BB77"/>
  <c r="AZ98"/>
  <c r="BB78"/>
  <c r="BB79"/>
  <c r="AZ99"/>
  <c r="BD61"/>
  <c r="BC61"/>
  <c r="BD60"/>
  <c r="BC60"/>
  <c r="BO109"/>
  <c r="BN109"/>
  <c r="BP109" s="1"/>
  <c r="BQ109" s="1"/>
  <c r="BI21"/>
  <c r="BI25"/>
  <c r="BI55"/>
  <c r="BG75"/>
  <c r="BI63"/>
  <c r="BG83"/>
  <c r="BI58"/>
  <c r="BG78"/>
  <c r="BG81"/>
  <c r="BI61"/>
  <c r="BB74"/>
  <c r="AZ94"/>
  <c r="BD56"/>
  <c r="BC56"/>
  <c r="BB70"/>
  <c r="AZ90"/>
  <c r="AZ88"/>
  <c r="BB68"/>
  <c r="BB83"/>
  <c r="AZ103"/>
  <c r="BD53"/>
  <c r="BC53"/>
  <c r="AZ92"/>
  <c r="BB72"/>
  <c r="AU98"/>
  <c r="AV98" s="1"/>
  <c r="AV78"/>
  <c r="BP17"/>
  <c r="BP38" s="1"/>
  <c r="BQ38" s="1"/>
  <c r="BN38"/>
  <c r="BN61" s="1"/>
  <c r="BP15"/>
  <c r="BP36" s="1"/>
  <c r="BQ36" s="1"/>
  <c r="BN36"/>
  <c r="BN59" s="1"/>
  <c r="BP13"/>
  <c r="BP34" s="1"/>
  <c r="BQ34" s="1"/>
  <c r="BN34"/>
  <c r="BN57" s="1"/>
  <c r="BP18"/>
  <c r="BP39" s="1"/>
  <c r="BQ39" s="1"/>
  <c r="BN39"/>
  <c r="BN62" s="1"/>
  <c r="BP19"/>
  <c r="BP40" s="1"/>
  <c r="BQ40" s="1"/>
  <c r="BN40"/>
  <c r="BN63" s="1"/>
  <c r="BD51"/>
  <c r="BC51"/>
  <c r="BD49"/>
  <c r="BC49"/>
  <c r="AZ102"/>
  <c r="BB82"/>
  <c r="BI51"/>
  <c r="BG71"/>
  <c r="BI59"/>
  <c r="BG79"/>
  <c r="BI50"/>
  <c r="BG70"/>
  <c r="BI54"/>
  <c r="BG74"/>
  <c r="AN105"/>
  <c r="AO88"/>
  <c r="AO105" s="1"/>
  <c r="AO87" s="1"/>
  <c r="BD55"/>
  <c r="BC55"/>
  <c r="BB42"/>
  <c r="BC25"/>
  <c r="BC42" s="1"/>
  <c r="BC24" s="1"/>
  <c r="AU85"/>
  <c r="AU88"/>
  <c r="AV68"/>
  <c r="AV85" s="1"/>
  <c r="AV67" s="1"/>
  <c r="AU102"/>
  <c r="AV102" s="1"/>
  <c r="AV82"/>
  <c r="BD57"/>
  <c r="BC57"/>
  <c r="BD58"/>
  <c r="BC58"/>
  <c r="BD59"/>
  <c r="BC59"/>
  <c r="AZ101"/>
  <c r="BB81"/>
  <c r="AZ100"/>
  <c r="BB80"/>
  <c r="BI48"/>
  <c r="BG68"/>
  <c r="BI56"/>
  <c r="BG76"/>
  <c r="BG77"/>
  <c r="BI57"/>
  <c r="BI62"/>
  <c r="BG82"/>
  <c r="AU92"/>
  <c r="AV92" s="1"/>
  <c r="AV72"/>
  <c r="AU95"/>
  <c r="AV95" s="1"/>
  <c r="AV75"/>
  <c r="AU91"/>
  <c r="AV91" s="1"/>
  <c r="AV71"/>
  <c r="BD54"/>
  <c r="BC54"/>
  <c r="BB76"/>
  <c r="AZ96"/>
  <c r="BD50"/>
  <c r="BC50"/>
  <c r="BB65"/>
  <c r="BD48"/>
  <c r="BD65" s="1"/>
  <c r="BC44" s="1"/>
  <c r="BC48"/>
  <c r="BC65" s="1"/>
  <c r="BC47" s="1"/>
  <c r="BD63"/>
  <c r="BC63"/>
  <c r="AZ93"/>
  <c r="BB73"/>
  <c r="BD52"/>
  <c r="BC52"/>
  <c r="C33" i="48"/>
  <c r="L18"/>
  <c r="L25" s="1"/>
  <c r="L156" i="35" l="1"/>
  <c r="M157"/>
  <c r="L157" s="1"/>
  <c r="M158"/>
  <c r="BQ12" i="30"/>
  <c r="Q10" i="48"/>
  <c r="Q12" s="1"/>
  <c r="P12"/>
  <c r="BQ16" i="30"/>
  <c r="Q22" i="48"/>
  <c r="C36"/>
  <c r="M17"/>
  <c r="C24"/>
  <c r="C26" s="1"/>
  <c r="BB93" i="30"/>
  <c r="BC93" s="1"/>
  <c r="BC73"/>
  <c r="BB96"/>
  <c r="BC96" s="1"/>
  <c r="BC76"/>
  <c r="BK62"/>
  <c r="BJ62"/>
  <c r="BG97"/>
  <c r="BI77"/>
  <c r="BK56"/>
  <c r="BJ56"/>
  <c r="BI65"/>
  <c r="BK48"/>
  <c r="BK65" s="1"/>
  <c r="BJ44" s="1"/>
  <c r="BJ48"/>
  <c r="BJ65" s="1"/>
  <c r="BJ47" s="1"/>
  <c r="AU105"/>
  <c r="AV88"/>
  <c r="AV105" s="1"/>
  <c r="AV87" s="1"/>
  <c r="BI74"/>
  <c r="BG94"/>
  <c r="BI70"/>
  <c r="BG90"/>
  <c r="BI79"/>
  <c r="BG99"/>
  <c r="BI71"/>
  <c r="BG91"/>
  <c r="BB102"/>
  <c r="BC102" s="1"/>
  <c r="BC82"/>
  <c r="BN83"/>
  <c r="BP63"/>
  <c r="BN82"/>
  <c r="BP62"/>
  <c r="BN77"/>
  <c r="BP57"/>
  <c r="BN79"/>
  <c r="BP59"/>
  <c r="BN81"/>
  <c r="BP61"/>
  <c r="BB92"/>
  <c r="BC92" s="1"/>
  <c r="BC72"/>
  <c r="BB88"/>
  <c r="BB85"/>
  <c r="BC68"/>
  <c r="BC85" s="1"/>
  <c r="BC67" s="1"/>
  <c r="BK61"/>
  <c r="BJ61"/>
  <c r="BI78"/>
  <c r="BG98"/>
  <c r="BI83"/>
  <c r="BG103"/>
  <c r="BI75"/>
  <c r="BG95"/>
  <c r="BI42"/>
  <c r="BJ25"/>
  <c r="BJ42" s="1"/>
  <c r="BJ24" s="1"/>
  <c r="BB98"/>
  <c r="BC98" s="1"/>
  <c r="BC78"/>
  <c r="BB97"/>
  <c r="BC97" s="1"/>
  <c r="BC77"/>
  <c r="BO110"/>
  <c r="BN110"/>
  <c r="BP110" s="1"/>
  <c r="BQ110" s="1"/>
  <c r="BG93"/>
  <c r="BI73"/>
  <c r="BG89"/>
  <c r="BI69"/>
  <c r="BK60"/>
  <c r="BJ60"/>
  <c r="BK52"/>
  <c r="BJ52"/>
  <c r="BB91"/>
  <c r="BC91" s="1"/>
  <c r="BC71"/>
  <c r="BP25"/>
  <c r="BP21"/>
  <c r="BN71"/>
  <c r="BP51"/>
  <c r="BN70"/>
  <c r="BP50"/>
  <c r="BP53"/>
  <c r="BN73"/>
  <c r="BP52"/>
  <c r="BN72"/>
  <c r="BN76"/>
  <c r="BP56"/>
  <c r="BN78"/>
  <c r="BP58"/>
  <c r="BN80"/>
  <c r="BP60"/>
  <c r="BQ18"/>
  <c r="BQ10"/>
  <c r="BQ13"/>
  <c r="BQ4"/>
  <c r="BQ21" s="1"/>
  <c r="BQ3" s="1"/>
  <c r="BQ15"/>
  <c r="BQ17"/>
  <c r="BI82"/>
  <c r="BG102"/>
  <c r="BK57"/>
  <c r="BJ57"/>
  <c r="BG96"/>
  <c r="BI76"/>
  <c r="BG88"/>
  <c r="BI68"/>
  <c r="BB100"/>
  <c r="BC100" s="1"/>
  <c r="BC80"/>
  <c r="BB101"/>
  <c r="BC101" s="1"/>
  <c r="BC81"/>
  <c r="BK54"/>
  <c r="BJ54"/>
  <c r="BK50"/>
  <c r="BJ50"/>
  <c r="BK59"/>
  <c r="BJ59"/>
  <c r="BK51"/>
  <c r="BJ51"/>
  <c r="BB103"/>
  <c r="BC103" s="1"/>
  <c r="BC83"/>
  <c r="BB90"/>
  <c r="BC90" s="1"/>
  <c r="BC70"/>
  <c r="BB94"/>
  <c r="BC94" s="1"/>
  <c r="BC74"/>
  <c r="BG101"/>
  <c r="BI81"/>
  <c r="BK58"/>
  <c r="BJ58"/>
  <c r="BK63"/>
  <c r="BJ63"/>
  <c r="BK55"/>
  <c r="BJ55"/>
  <c r="BB99"/>
  <c r="BC99" s="1"/>
  <c r="BC79"/>
  <c r="BB95"/>
  <c r="BC95" s="1"/>
  <c r="BC75"/>
  <c r="BK53"/>
  <c r="BJ53"/>
  <c r="BK49"/>
  <c r="BJ49"/>
  <c r="BG100"/>
  <c r="BI80"/>
  <c r="BG92"/>
  <c r="BI72"/>
  <c r="BB89"/>
  <c r="BC89" s="1"/>
  <c r="BC69"/>
  <c r="D38" i="48"/>
  <c r="N19" s="1"/>
  <c r="F85" i="35"/>
  <c r="G202"/>
  <c r="H198" s="1"/>
  <c r="M3" i="31"/>
  <c r="L5"/>
  <c r="BP55" i="30"/>
  <c r="BN75"/>
  <c r="BP54"/>
  <c r="BN74"/>
  <c r="BN69"/>
  <c r="BP49"/>
  <c r="BN68"/>
  <c r="BP48"/>
  <c r="BQ19"/>
  <c r="BQ5"/>
  <c r="BQ6"/>
  <c r="BQ11"/>
  <c r="BQ8"/>
  <c r="BQ7"/>
  <c r="BQ9"/>
  <c r="L158" i="35" l="1"/>
  <c r="M159"/>
  <c r="H85"/>
  <c r="K85" s="1"/>
  <c r="BP65" i="30"/>
  <c r="BR48"/>
  <c r="BR65" s="1"/>
  <c r="BQ44" s="1"/>
  <c r="BQ48"/>
  <c r="BQ65" s="1"/>
  <c r="BQ47" s="1"/>
  <c r="BR49"/>
  <c r="BQ49"/>
  <c r="BN95"/>
  <c r="BP75"/>
  <c r="N21" i="48"/>
  <c r="BN88" i="30"/>
  <c r="BP68"/>
  <c r="BN89"/>
  <c r="BP69"/>
  <c r="BR54"/>
  <c r="BQ54"/>
  <c r="BR55"/>
  <c r="BQ55"/>
  <c r="N3" i="31"/>
  <c r="M5"/>
  <c r="BI92" i="30"/>
  <c r="BJ92" s="1"/>
  <c r="BJ72"/>
  <c r="BI100"/>
  <c r="BJ100" s="1"/>
  <c r="BJ80"/>
  <c r="BI101"/>
  <c r="BJ101" s="1"/>
  <c r="BJ81"/>
  <c r="BI88"/>
  <c r="BI85"/>
  <c r="BJ68"/>
  <c r="BJ85" s="1"/>
  <c r="BJ67" s="1"/>
  <c r="BI96"/>
  <c r="BJ96" s="1"/>
  <c r="BJ76"/>
  <c r="BR60"/>
  <c r="BQ60"/>
  <c r="BR58"/>
  <c r="BQ58"/>
  <c r="BR56"/>
  <c r="BQ56"/>
  <c r="BN92"/>
  <c r="BP72"/>
  <c r="BN93"/>
  <c r="BP73"/>
  <c r="BR50"/>
  <c r="BQ50"/>
  <c r="BR51"/>
  <c r="BQ51"/>
  <c r="BI89"/>
  <c r="BJ89" s="1"/>
  <c r="BJ69"/>
  <c r="BI93"/>
  <c r="BJ93" s="1"/>
  <c r="BJ73"/>
  <c r="BB105"/>
  <c r="BC88"/>
  <c r="BC105" s="1"/>
  <c r="BC87" s="1"/>
  <c r="BN101"/>
  <c r="BP81"/>
  <c r="BP79"/>
  <c r="BN99"/>
  <c r="BN97"/>
  <c r="BP77"/>
  <c r="BN102"/>
  <c r="BP82"/>
  <c r="BN103"/>
  <c r="BP83"/>
  <c r="BI91"/>
  <c r="BJ91" s="1"/>
  <c r="BJ71"/>
  <c r="BI99"/>
  <c r="BJ99" s="1"/>
  <c r="BJ79"/>
  <c r="BI90"/>
  <c r="BJ90" s="1"/>
  <c r="BJ70"/>
  <c r="BI94"/>
  <c r="BJ94" s="1"/>
  <c r="BJ74"/>
  <c r="BI97"/>
  <c r="BJ97" s="1"/>
  <c r="BJ77"/>
  <c r="C28" i="48"/>
  <c r="C30" s="1"/>
  <c r="M23" s="1"/>
  <c r="M24" s="1"/>
  <c r="M27" s="1"/>
  <c r="BN94" i="30"/>
  <c r="BP74"/>
  <c r="H201" i="35"/>
  <c r="BI102" i="30"/>
  <c r="BJ102" s="1"/>
  <c r="BJ82"/>
  <c r="BN100"/>
  <c r="BP80"/>
  <c r="BP78"/>
  <c r="BN98"/>
  <c r="BN96"/>
  <c r="BP76"/>
  <c r="BR52"/>
  <c r="BQ52"/>
  <c r="BR53"/>
  <c r="BQ53"/>
  <c r="BP70"/>
  <c r="BN90"/>
  <c r="BP71"/>
  <c r="BN91"/>
  <c r="BP42"/>
  <c r="BQ25"/>
  <c r="BQ42" s="1"/>
  <c r="BQ24" s="1"/>
  <c r="BI95"/>
  <c r="BJ95" s="1"/>
  <c r="BJ75"/>
  <c r="BI103"/>
  <c r="BJ103" s="1"/>
  <c r="BJ83"/>
  <c r="BI98"/>
  <c r="BJ98" s="1"/>
  <c r="BJ78"/>
  <c r="BR61"/>
  <c r="BQ61"/>
  <c r="BR59"/>
  <c r="BQ59"/>
  <c r="BR57"/>
  <c r="BQ57"/>
  <c r="BR62"/>
  <c r="BQ62"/>
  <c r="BR63"/>
  <c r="BQ63"/>
  <c r="M15" i="48" l="1"/>
  <c r="D33" s="1"/>
  <c r="M5"/>
  <c r="M9" s="1"/>
  <c r="M13" s="1"/>
  <c r="L159" i="35"/>
  <c r="M160"/>
  <c r="BP91" i="30"/>
  <c r="BQ91" s="1"/>
  <c r="BQ71"/>
  <c r="BP90"/>
  <c r="BQ90" s="1"/>
  <c r="BQ70"/>
  <c r="BP98"/>
  <c r="BQ98" s="1"/>
  <c r="BQ78"/>
  <c r="E34" i="48"/>
  <c r="D86" i="35"/>
  <c r="H200"/>
  <c r="BP99" i="30"/>
  <c r="BQ99" s="1"/>
  <c r="BQ79"/>
  <c r="BP89"/>
  <c r="BQ89" s="1"/>
  <c r="BQ69"/>
  <c r="BP85"/>
  <c r="BP88"/>
  <c r="BQ68"/>
  <c r="BQ85" s="1"/>
  <c r="BQ67" s="1"/>
  <c r="BP95"/>
  <c r="BQ95" s="1"/>
  <c r="BQ75"/>
  <c r="M18" i="48"/>
  <c r="M25" s="1"/>
  <c r="BP96" i="30"/>
  <c r="BQ96" s="1"/>
  <c r="BQ76"/>
  <c r="BP100"/>
  <c r="BQ100" s="1"/>
  <c r="BQ80"/>
  <c r="BP94"/>
  <c r="BQ94" s="1"/>
  <c r="BQ74"/>
  <c r="BP103"/>
  <c r="BQ103" s="1"/>
  <c r="BQ83"/>
  <c r="BP102"/>
  <c r="BQ102" s="1"/>
  <c r="BQ82"/>
  <c r="BP97"/>
  <c r="BQ97" s="1"/>
  <c r="BQ77"/>
  <c r="BP101"/>
  <c r="BQ101" s="1"/>
  <c r="BQ81"/>
  <c r="BP93"/>
  <c r="BQ93" s="1"/>
  <c r="BQ73"/>
  <c r="BP92"/>
  <c r="BQ92" s="1"/>
  <c r="BQ72"/>
  <c r="BI105"/>
  <c r="BJ88"/>
  <c r="BJ105" s="1"/>
  <c r="BJ87" s="1"/>
  <c r="O3" i="31"/>
  <c r="O5" s="1"/>
  <c r="N5"/>
  <c r="M161" i="35" l="1"/>
  <c r="L160"/>
  <c r="D36" i="48"/>
  <c r="N17"/>
  <c r="D24"/>
  <c r="D26" s="1"/>
  <c r="BP105" i="30"/>
  <c r="BQ88"/>
  <c r="BQ105" s="1"/>
  <c r="BQ87" s="1"/>
  <c r="E38" i="48"/>
  <c r="O19" s="1"/>
  <c r="F86" i="35"/>
  <c r="H202"/>
  <c r="I198" s="1"/>
  <c r="H86"/>
  <c r="K86" l="1"/>
  <c r="L161"/>
  <c r="M162"/>
  <c r="L162" s="1"/>
  <c r="L164" s="1"/>
  <c r="I201"/>
  <c r="D28" i="48"/>
  <c r="D30" s="1"/>
  <c r="N23" s="1"/>
  <c r="N24" s="1"/>
  <c r="N27" s="1"/>
  <c r="O21"/>
  <c r="N15" l="1"/>
  <c r="N5"/>
  <c r="N9" s="1"/>
  <c r="N13" s="1"/>
  <c r="N166" i="35"/>
  <c r="N168"/>
  <c r="N169"/>
  <c r="N164"/>
  <c r="N165"/>
  <c r="N167"/>
  <c r="N18" i="48"/>
  <c r="N25" s="1"/>
  <c r="E33"/>
  <c r="D87" i="35"/>
  <c r="I200"/>
  <c r="F34" i="48"/>
  <c r="E36" l="1"/>
  <c r="O17"/>
  <c r="E24"/>
  <c r="E26" s="1"/>
  <c r="F87" i="35"/>
  <c r="F38" i="48"/>
  <c r="P19" s="1"/>
  <c r="I202" i="35"/>
  <c r="J198" s="1"/>
  <c r="J201" l="1"/>
  <c r="P21" i="48"/>
  <c r="E28"/>
  <c r="E30" s="1"/>
  <c r="O23" s="1"/>
  <c r="O24" s="1"/>
  <c r="O27" s="1"/>
  <c r="H87" i="35"/>
  <c r="K87" s="1"/>
  <c r="O5" i="48" l="1"/>
  <c r="O9" s="1"/>
  <c r="O13" s="1"/>
  <c r="O15"/>
  <c r="F33" s="1"/>
  <c r="J200" i="35"/>
  <c r="G34" i="48"/>
  <c r="D88" i="35"/>
  <c r="O18" i="48" l="1"/>
  <c r="O25" s="1"/>
  <c r="F88" i="35"/>
  <c r="H88" s="1"/>
  <c r="K88" s="1"/>
  <c r="G38" i="48"/>
  <c r="Q19" s="1"/>
  <c r="Q21" s="1"/>
  <c r="J202" i="35"/>
  <c r="P17" i="48"/>
  <c r="F36"/>
  <c r="F24"/>
  <c r="F26" s="1"/>
  <c r="F28" l="1"/>
  <c r="F30" s="1"/>
  <c r="P23" s="1"/>
  <c r="P24" s="1"/>
  <c r="P27" s="1"/>
  <c r="P15" l="1"/>
  <c r="P18" s="1"/>
  <c r="P25" s="1"/>
  <c r="P5"/>
  <c r="P9" s="1"/>
  <c r="P13" s="1"/>
  <c r="G33"/>
  <c r="Q17" l="1"/>
  <c r="G36"/>
  <c r="G24"/>
  <c r="G26" s="1"/>
  <c r="G28" l="1"/>
  <c r="G30" s="1"/>
  <c r="Q23" s="1"/>
  <c r="Q24" s="1"/>
  <c r="Q27" s="1"/>
  <c r="Q5" l="1"/>
  <c r="Q9" s="1"/>
  <c r="Q13" s="1"/>
  <c r="Q15"/>
  <c r="Q18" s="1"/>
  <c r="Q25" s="1"/>
</calcChain>
</file>

<file path=xl/comments1.xml><?xml version="1.0" encoding="utf-8"?>
<comments xmlns="http://schemas.openxmlformats.org/spreadsheetml/2006/main">
  <authors>
    <author>User</author>
  </authors>
  <commentList>
    <comment ref="N13" authorId="0">
      <text>
        <r>
          <rPr>
            <b/>
            <sz val="9"/>
            <color indexed="81"/>
            <rFont val="Tahoma"/>
            <charset val="1"/>
          </rPr>
          <t>User:</t>
        </r>
        <r>
          <rPr>
            <sz val="9"/>
            <color indexed="81"/>
            <rFont val="Tahoma"/>
            <charset val="1"/>
          </rPr>
          <t xml:space="preserve">
100   sogebank
101   BNC
102   BUH
103   Capital Bank
104   Citibank
105   Scotiabank
108   Sogebel
110   Unibank
112   BPH</t>
        </r>
      </text>
    </comment>
  </commentList>
</comments>
</file>

<file path=xl/sharedStrings.xml><?xml version="1.0" encoding="utf-8"?>
<sst xmlns="http://schemas.openxmlformats.org/spreadsheetml/2006/main" count="1520" uniqueCount="762">
  <si>
    <t>D</t>
  </si>
  <si>
    <t>Fonds propres</t>
  </si>
  <si>
    <t>Taux de couverture</t>
  </si>
  <si>
    <t>HTG</t>
  </si>
  <si>
    <t xml:space="preserve"> </t>
  </si>
  <si>
    <t>Autres</t>
  </si>
  <si>
    <t>Mettre l'alerte on/off</t>
  </si>
  <si>
    <t>En HTG</t>
  </si>
  <si>
    <t>En USD</t>
  </si>
  <si>
    <t>Type de garantie</t>
  </si>
  <si>
    <t>Taux d'intérêt</t>
  </si>
  <si>
    <t>Durée du prêt</t>
  </si>
  <si>
    <t>Montant approuvé par l'int. financier</t>
  </si>
  <si>
    <t>6A.</t>
  </si>
  <si>
    <t>Ce prêt sera consolidé avec les anciens (oui/non?)</t>
  </si>
  <si>
    <t>Nouveau prêt (npd)</t>
  </si>
  <si>
    <t>non consolidés</t>
  </si>
  <si>
    <t>Quels sont les prêts pour lesquels la garantie du FDI est sollicitée?</t>
  </si>
  <si>
    <t>Les prêts-gourdes consolidés</t>
  </si>
  <si>
    <t>Les prêts-dollars consolidés</t>
  </si>
  <si>
    <t>Dollars</t>
  </si>
  <si>
    <t>NPG</t>
  </si>
  <si>
    <t>NPD</t>
  </si>
  <si>
    <t>NPG = Nouveau prêt-gourdes</t>
  </si>
  <si>
    <t>Bénéfice avant impôt</t>
  </si>
  <si>
    <t>Bénéfice net</t>
  </si>
  <si>
    <t>Total</t>
  </si>
  <si>
    <t>Inscrire un "x" au casier approprié</t>
  </si>
  <si>
    <t>6B.</t>
  </si>
  <si>
    <t>Affectation projetée du prêt (objet)</t>
  </si>
  <si>
    <t>Assurance</t>
  </si>
  <si>
    <t>Garantie/caution personnelle</t>
  </si>
  <si>
    <t>Dépôt bancaire</t>
  </si>
  <si>
    <t>Garantie BRH/FDI</t>
  </si>
  <si>
    <t>Garantie bancaire</t>
  </si>
  <si>
    <t>Titre souverain</t>
  </si>
  <si>
    <t>Oblibations Notées A*</t>
  </si>
  <si>
    <t>Oblibations du souverain</t>
  </si>
  <si>
    <t>Actions notées a*</t>
  </si>
  <si>
    <t>Obligations garanties par Souverain</t>
  </si>
  <si>
    <t>Placements fonds mutuels</t>
  </si>
  <si>
    <t>Hypothèque commerciale</t>
  </si>
  <si>
    <t>Garantie personnelle</t>
  </si>
  <si>
    <t>Hypothèque 2e, 3e …… rangs</t>
  </si>
  <si>
    <t>Hypothère 2e, 3e…. Rang</t>
  </si>
  <si>
    <t>Hypothèque résidentielle</t>
  </si>
  <si>
    <t>Réescompte</t>
  </si>
  <si>
    <t>total</t>
  </si>
  <si>
    <t>Principal</t>
  </si>
  <si>
    <t>Quel est la limite d'endettement admise dans son secteur?</t>
  </si>
  <si>
    <t>Actif total</t>
  </si>
  <si>
    <t xml:space="preserve">Total </t>
  </si>
  <si>
    <t>d'intérêts</t>
  </si>
  <si>
    <r>
      <t>Montant de l'inscription ou valeur nominale de la garantie en</t>
    </r>
    <r>
      <rPr>
        <b/>
        <sz val="11"/>
        <color indexed="10"/>
        <rFont val="Calibri"/>
        <family val="2"/>
      </rPr>
      <t xml:space="preserve"> gourdes</t>
    </r>
  </si>
  <si>
    <r>
      <t>Montant de l'inscription ou valeur nominale de la garantie en</t>
    </r>
    <r>
      <rPr>
        <b/>
        <sz val="11"/>
        <color indexed="10"/>
        <rFont val="Calibri"/>
        <family val="2"/>
      </rPr>
      <t xml:space="preserve"> dollars</t>
    </r>
  </si>
  <si>
    <t>Notaire/dépositaire</t>
  </si>
  <si>
    <t xml:space="preserve"> n'est pas impliquée dans des activités de support au terrorisme  et de blanchiment d'argent</t>
  </si>
  <si>
    <t>Actions cotées dans pays de l'OCDE</t>
  </si>
  <si>
    <t>Stocks en % des ventes</t>
  </si>
  <si>
    <t>(oui ou non)</t>
  </si>
  <si>
    <t>L'emprunteur opère t-il dans le secteur immobilier?</t>
  </si>
  <si>
    <t>Quel est le % des dettes portant intérêt par rapport au total</t>
  </si>
  <si>
    <t>Dans le secteur, quel est le délai de paiement des clients (en jours)</t>
  </si>
  <si>
    <t>Dans le secteur, quel est le délai d'écoulemnt des stocks (en jours)</t>
  </si>
  <si>
    <t>Dans le secteur, quel est le délai de paiement aux fournisseurs (en jours)</t>
  </si>
  <si>
    <t>Frais fixes d'exploitation</t>
  </si>
  <si>
    <t>Projections des comptes d'exploitation</t>
  </si>
  <si>
    <t>Autres actifs à long terme</t>
  </si>
  <si>
    <t>Dettes bancaires à court terme</t>
  </si>
  <si>
    <t>Autres passifs à court terme</t>
  </si>
  <si>
    <t>Dettes bancaires à moyen et long terme</t>
  </si>
  <si>
    <t>Autres dettes a moyen et long terme</t>
  </si>
  <si>
    <t>Capital, surplus et avances des actionnaires</t>
  </si>
  <si>
    <t>Bénéfices non distribués</t>
  </si>
  <si>
    <t>Total du passif et des fonds propres</t>
  </si>
  <si>
    <t>Projections des bilans</t>
  </si>
  <si>
    <t>Liquidité et assimilés</t>
  </si>
  <si>
    <t>Autres actif à court terme</t>
  </si>
  <si>
    <t>Total du passif à court terme</t>
  </si>
  <si>
    <t>Projet d'investissement de redémarrage de l'emprunteur</t>
  </si>
  <si>
    <t>Coût total du projet</t>
  </si>
  <si>
    <t>Financement du projet de l'emprunteur</t>
  </si>
  <si>
    <t xml:space="preserve">  Acquisition d'immobilisations</t>
  </si>
  <si>
    <t xml:space="preserve">  Achat de stocks de marchandise</t>
  </si>
  <si>
    <t xml:space="preserve">  Renflouement de la trésorerie</t>
  </si>
  <si>
    <t xml:space="preserve">  Nouvel emprunt</t>
  </si>
  <si>
    <t xml:space="preserve">  Crédit fournisseurs</t>
  </si>
  <si>
    <t xml:space="preserve">  Avance des clients et autres</t>
  </si>
  <si>
    <t xml:space="preserve">  Financement par la solde actuel de la trésorerie</t>
  </si>
  <si>
    <t>Déductions à la source à payer</t>
  </si>
  <si>
    <t>Total du passif à moyen et long terme</t>
  </si>
  <si>
    <t>Code secteur</t>
  </si>
  <si>
    <t xml:space="preserve">  Refinancement dettes à court terme</t>
  </si>
  <si>
    <t xml:space="preserve">  Paiement dettes envers des fournisseurs</t>
  </si>
  <si>
    <t xml:space="preserve">  Autres dettes à moyen et long terme</t>
  </si>
  <si>
    <t xml:space="preserve">  Emission de nouvelles actions et ou avances des actionnaires</t>
  </si>
  <si>
    <t>--&gt;</t>
  </si>
  <si>
    <t>Ventilation des intérêts</t>
  </si>
  <si>
    <t xml:space="preserve">  Intérêts sur dettes non amortissables</t>
  </si>
  <si>
    <t xml:space="preserve">  Intérêts sur dettes amortissables</t>
  </si>
  <si>
    <t>Principal échu sur dettes amortissable</t>
  </si>
  <si>
    <t>Autofinancement</t>
  </si>
  <si>
    <t>Marge nette</t>
  </si>
  <si>
    <t>Fonds de Développement Industriel</t>
  </si>
  <si>
    <t>12, Rue Butte - Bourdon - Port-au-Prince, Haiti - Télephones: 2244-9727 à 32 / 3722-1907</t>
  </si>
  <si>
    <t>Email: fdi@fdihaiti.com    Website: www.fdihaiti.com</t>
  </si>
  <si>
    <t>A.  L'INTERMEDIAIRE FINANCIER</t>
  </si>
  <si>
    <t>1.</t>
  </si>
  <si>
    <t>Nom de l'intermédiaire financier</t>
  </si>
  <si>
    <t>2.</t>
  </si>
  <si>
    <t>Adresse</t>
  </si>
  <si>
    <t>3.</t>
  </si>
  <si>
    <t>Officier en charge du dossier</t>
  </si>
  <si>
    <t>4.</t>
  </si>
  <si>
    <t>Adresse électronique</t>
  </si>
  <si>
    <t>5.</t>
  </si>
  <si>
    <t>Téléphone</t>
  </si>
  <si>
    <t>B.  LE BENEFICIAIRE ULTIME</t>
  </si>
  <si>
    <t>Nom ou Raison sociale</t>
  </si>
  <si>
    <t>Date de création</t>
  </si>
  <si>
    <t>Localisation</t>
  </si>
  <si>
    <t>Activité principale</t>
  </si>
  <si>
    <t>Principaux dirigeants</t>
  </si>
  <si>
    <t>6.</t>
  </si>
  <si>
    <t>Représentant légal</t>
  </si>
  <si>
    <t>7.</t>
  </si>
  <si>
    <t xml:space="preserve">Type d'entreprise (haitienne, Haitienne avec </t>
  </si>
  <si>
    <t>actionnariat majoritaire étranger, joint venture</t>
  </si>
  <si>
    <t>Haitienne avec Assistance technique étrangère)</t>
  </si>
  <si>
    <t>7A.</t>
  </si>
  <si>
    <t>Relation d'apparenté avec l'Int. financier</t>
  </si>
  <si>
    <t>8.</t>
  </si>
  <si>
    <t>Nature juridique (Société anaonyme, en nom</t>
  </si>
  <si>
    <t>collectif, entreprise individuelle, etc.)</t>
  </si>
  <si>
    <t>9.</t>
  </si>
  <si>
    <t>Noms des principaux actionnaires</t>
  </si>
  <si>
    <t>Nombre d'actions</t>
  </si>
  <si>
    <t>Pourcentage</t>
  </si>
  <si>
    <t>Nationalité</t>
  </si>
  <si>
    <t>Les autres actionnaires</t>
  </si>
  <si>
    <t>B.  LE BENEFICIAIRE ULTIME (SUITE)</t>
  </si>
  <si>
    <t>10.</t>
  </si>
  <si>
    <t>SITUATION ET PERFORMANCE FINANCIERE AVANT LE SEISME</t>
  </si>
  <si>
    <t>Monnaie</t>
  </si>
  <si>
    <t>(1=USD , 2=Gourdes)</t>
  </si>
  <si>
    <t>Montant</t>
  </si>
  <si>
    <t>Dettes à court terme</t>
  </si>
  <si>
    <t>Dettes à moyen et long termes</t>
  </si>
  <si>
    <t>Principaux créanciers autres que les fournisseurs</t>
  </si>
  <si>
    <t>Nom du créancier</t>
  </si>
  <si>
    <t>Solde de la dette</t>
  </si>
  <si>
    <t>avant le séisme</t>
  </si>
  <si>
    <t>(1 ou 2)</t>
  </si>
  <si>
    <t>11.</t>
  </si>
  <si>
    <t>POSITION COMNPETITIVE AVANT ET APRES LE SEISME</t>
  </si>
  <si>
    <t>Avant le séisme</t>
  </si>
  <si>
    <t>Après le séisme</t>
  </si>
  <si>
    <t>Taille du marché</t>
  </si>
  <si>
    <t>En quantité</t>
  </si>
  <si>
    <t>En unités monétaires (préciser)</t>
  </si>
  <si>
    <t>Part de marché (en % du marché total)</t>
  </si>
  <si>
    <t>Rang en termes de part de marché</t>
  </si>
  <si>
    <t>12.</t>
  </si>
  <si>
    <t>Les prêts en cours de l'intermédiaire financier au bénéficiaire ultime</t>
  </si>
  <si>
    <t>A la date de la demande de la garantie</t>
  </si>
  <si>
    <t>No du prêt</t>
  </si>
  <si>
    <t>Date du premier décaissement par l'int. financier</t>
  </si>
  <si>
    <t>En quelle monnaie l'analyse sera t-elle faite?</t>
  </si>
  <si>
    <t>Nomenclature des secteurs et activites</t>
  </si>
  <si>
    <r>
      <t>Activit</t>
    </r>
    <r>
      <rPr>
        <b/>
        <sz val="14"/>
        <color indexed="10"/>
        <rFont val="Arial"/>
        <family val="2"/>
      </rPr>
      <t>é</t>
    </r>
    <r>
      <rPr>
        <b/>
        <sz val="14"/>
        <color indexed="10"/>
        <rFont val="Arial"/>
        <family val="2"/>
      </rPr>
      <t>s</t>
    </r>
  </si>
  <si>
    <t>Ressources naturelles</t>
  </si>
  <si>
    <t>Extraction de charbon</t>
  </si>
  <si>
    <t>Industrie alimentaire (sauf boissons)</t>
  </si>
  <si>
    <t>Production de pétrole brut</t>
  </si>
  <si>
    <t>Ressources Naturelles</t>
  </si>
  <si>
    <t>Industrie des boissons</t>
  </si>
  <si>
    <t>Extraction de minerais metalliques</t>
  </si>
  <si>
    <t>Industrie du bois</t>
  </si>
  <si>
    <t>Extract.matieres minérales non metalliques</t>
  </si>
  <si>
    <t>Industrie chimique</t>
  </si>
  <si>
    <t>Raffinerie de pétrole</t>
  </si>
  <si>
    <t>Industrie du textile</t>
  </si>
  <si>
    <t>Pêcherie</t>
  </si>
  <si>
    <t>Industrie pharmaceutique</t>
  </si>
  <si>
    <t>Autres ressources naturelles</t>
  </si>
  <si>
    <t>Imprimerie, Edition</t>
  </si>
  <si>
    <t>Industrie de la viande</t>
  </si>
  <si>
    <t>Sidérurgie, Aciérie</t>
  </si>
  <si>
    <t>Industrie du lait</t>
  </si>
  <si>
    <t>Industrie de la fabrication</t>
  </si>
  <si>
    <t>Conserverie de fruits et de légumes</t>
  </si>
  <si>
    <t>Autres Industries</t>
  </si>
  <si>
    <t>Conserverie de poissons</t>
  </si>
  <si>
    <t>Industrie alimentaire</t>
  </si>
  <si>
    <t>Production et distribution d'électricité</t>
  </si>
  <si>
    <t>Huileries</t>
  </si>
  <si>
    <t>Production et distribution de gaz</t>
  </si>
  <si>
    <t>Minoterie</t>
  </si>
  <si>
    <t>Traitemement et distribution de l'eau</t>
  </si>
  <si>
    <t>Boulangerie-Patisserie</t>
  </si>
  <si>
    <t>Entrepreneurs en batiments et assimiles</t>
  </si>
  <si>
    <t>Industrie du sucre</t>
  </si>
  <si>
    <t>Commerce de gros</t>
  </si>
  <si>
    <t>Autres industries alimentaires</t>
  </si>
  <si>
    <t>Commerce de détail</t>
  </si>
  <si>
    <t>Distillerie</t>
  </si>
  <si>
    <t>Restaurants, bars, casinos et loterie</t>
  </si>
  <si>
    <t>Brasserie</t>
  </si>
  <si>
    <t>Hotels, motels et pensions</t>
  </si>
  <si>
    <t>Boissons gazeuses</t>
  </si>
  <si>
    <t>Transport</t>
  </si>
  <si>
    <t>Autres industries des boissons</t>
  </si>
  <si>
    <t>Immobilier résidentiel</t>
  </si>
  <si>
    <t>Scierie</t>
  </si>
  <si>
    <t>Immobilier commercial</t>
  </si>
  <si>
    <t>Fabrication de meubles</t>
  </si>
  <si>
    <t>Télécommunications</t>
  </si>
  <si>
    <t>Vannerie</t>
  </si>
  <si>
    <t>Services financiers</t>
  </si>
  <si>
    <t>Industrie du papier</t>
  </si>
  <si>
    <t>Services professionnels</t>
  </si>
  <si>
    <t>Autres industries du bois</t>
  </si>
  <si>
    <t>Services Médicaux</t>
  </si>
  <si>
    <t>Chimie de base</t>
  </si>
  <si>
    <t>Services d'agence ou de représentation</t>
  </si>
  <si>
    <t>Engrais et pesticides</t>
  </si>
  <si>
    <t>Services d'enseignement</t>
  </si>
  <si>
    <t>Peintures, vernis</t>
  </si>
  <si>
    <t>Autres services</t>
  </si>
  <si>
    <t>Produits de nettoyage, toilette, beauté</t>
  </si>
  <si>
    <t>Crédit à la consommation</t>
  </si>
  <si>
    <t>Autres industries chimiques</t>
  </si>
  <si>
    <t>A déterminer</t>
  </si>
  <si>
    <t>Filature, tissage</t>
  </si>
  <si>
    <t>Bonnetterie</t>
  </si>
  <si>
    <t>Fabrication de tapis</t>
  </si>
  <si>
    <t>Corderie, ficellerie</t>
  </si>
  <si>
    <t>Confection</t>
  </si>
  <si>
    <t>Autres industries du textile</t>
  </si>
  <si>
    <t>Fabrication de produits pharmaceutiques</t>
  </si>
  <si>
    <t>Industrie pharmac.</t>
  </si>
  <si>
    <t>Imprimerie et maisons d'édition</t>
  </si>
  <si>
    <t>Imprimerie, édition</t>
  </si>
  <si>
    <t>Siderrurgie, Aciérie</t>
  </si>
  <si>
    <t>Matieres plastiques</t>
  </si>
  <si>
    <t>Fabrication de grès, porcelaines et faïences</t>
  </si>
  <si>
    <t>Fab.de mat. de construction à base de minéraux</t>
  </si>
  <si>
    <t>Farication d'ouvrages métalliques</t>
  </si>
  <si>
    <t>Fab.de machines et de matériels non électriques</t>
  </si>
  <si>
    <t>Fab.de machines et de matériels électriques</t>
  </si>
  <si>
    <t>Construction de matériels de transport</t>
  </si>
  <si>
    <t>Fab.de matériels et instruments de précision</t>
  </si>
  <si>
    <t>Horlogerie, bijouterie et orfèverie</t>
  </si>
  <si>
    <t>Fabrication d'articles de sport et de loisirs</t>
  </si>
  <si>
    <t>Autres industries de fabrication</t>
  </si>
  <si>
    <t>Industrie du tabac</t>
  </si>
  <si>
    <t>Industrie du cuir</t>
  </si>
  <si>
    <t>Autres industries</t>
  </si>
  <si>
    <t>Industrie du caoutchouc</t>
  </si>
  <si>
    <t>Produits divers (autres industries)</t>
  </si>
  <si>
    <t>Production et distribution de l'électricité</t>
  </si>
  <si>
    <t>Prod/distrib. electricité</t>
  </si>
  <si>
    <t>Prod/distrib. De gaz</t>
  </si>
  <si>
    <t>Traitement et distribution de l'eau</t>
  </si>
  <si>
    <t>Trait./distribution d'eau</t>
  </si>
  <si>
    <t>Entrepreneurs en batiments et assimilés</t>
  </si>
  <si>
    <t>Entrepreneur en batiments</t>
  </si>
  <si>
    <t>Commerce de gros/Import-export</t>
  </si>
  <si>
    <t>Commerce de gros/Produits  petroliers</t>
  </si>
  <si>
    <t>Commerce de gros/Produits pharmaceutiques</t>
  </si>
  <si>
    <t>Commerce de gros/Produits alimentaires</t>
  </si>
  <si>
    <t>Commerce de gros/Autres produits</t>
  </si>
  <si>
    <t>Commerce de détail/produits pétroliers</t>
  </si>
  <si>
    <t>Commerce de détail/produits pharmaceutiques</t>
  </si>
  <si>
    <t>Commerce de détail/Vehicules automobiles</t>
  </si>
  <si>
    <t>Commerce de detail</t>
  </si>
  <si>
    <t>Commerce de détail/Produits alimentaires</t>
  </si>
  <si>
    <t>Commerce de détail/librairerie</t>
  </si>
  <si>
    <t>Com.de détail/Electroménagers, électroniques, informatiques</t>
  </si>
  <si>
    <t>commerce de détail/Autres produits</t>
  </si>
  <si>
    <t>Restaurants, débits de boissons et loterie</t>
  </si>
  <si>
    <t>Restaurant, bar et casinos</t>
  </si>
  <si>
    <t>Services de transport terrestre</t>
  </si>
  <si>
    <t>Services de transport maritime</t>
  </si>
  <si>
    <t>Services de transport aérien</t>
  </si>
  <si>
    <t>Autres services de tranport</t>
  </si>
  <si>
    <t>Ré\sidences unifamiliales</t>
  </si>
  <si>
    <t>Logements simples</t>
  </si>
  <si>
    <t>Immeubles d'habitation résidentielle a 50%</t>
  </si>
  <si>
    <t>Terrains à vocation résidentielle</t>
  </si>
  <si>
    <t>Autres (immobilier résidentiel)</t>
  </si>
  <si>
    <t>Batiment commercial</t>
  </si>
  <si>
    <t>Immeubles à bureaux</t>
  </si>
  <si>
    <t>Immeubles à centres commerciaux</t>
  </si>
  <si>
    <t>Immeubles industriels</t>
  </si>
  <si>
    <t>Hotels/Motels</t>
  </si>
  <si>
    <t>Immeubles à exploit. commerciale à 50%</t>
  </si>
  <si>
    <t>Terrains à vocation commerciale</t>
  </si>
  <si>
    <t>Autres (Immeubles commerciaux)</t>
  </si>
  <si>
    <t>Radiodiffuseur</t>
  </si>
  <si>
    <t>Télédiffuseur</t>
  </si>
  <si>
    <t>Téléphonie</t>
  </si>
  <si>
    <t>Courrier</t>
  </si>
  <si>
    <t>Autres (services télécommunication)</t>
  </si>
  <si>
    <t>Banques et filliales</t>
  </si>
  <si>
    <t>Assurances et filiales</t>
  </si>
  <si>
    <t>Maisons de transfert</t>
  </si>
  <si>
    <t>Bureaux de change</t>
  </si>
  <si>
    <t>Autres services financiers</t>
  </si>
  <si>
    <t>Services juridiques</t>
  </si>
  <si>
    <t>Services comptables</t>
  </si>
  <si>
    <t>Services de conseils en gestion</t>
  </si>
  <si>
    <t>Services informatiques</t>
  </si>
  <si>
    <t>Services d'ingénierie</t>
  </si>
  <si>
    <t>Services immobiliers</t>
  </si>
  <si>
    <t>Services de publicité</t>
  </si>
  <si>
    <t>Services funéraires</t>
  </si>
  <si>
    <t>Autres services professionnels</t>
  </si>
  <si>
    <t>Médecins</t>
  </si>
  <si>
    <t>Dentistes</t>
  </si>
  <si>
    <t>Infirmiers</t>
  </si>
  <si>
    <t>Laboratoires d'analyse</t>
  </si>
  <si>
    <t>Cliniques</t>
  </si>
  <si>
    <t>Hopital</t>
  </si>
  <si>
    <t>Autres services méedicaux</t>
  </si>
  <si>
    <t>Agent d'affaires</t>
  </si>
  <si>
    <t>Agents d;assurance</t>
  </si>
  <si>
    <t>Agents de commerce</t>
  </si>
  <si>
    <t>Agents de manufacture</t>
  </si>
  <si>
    <t>Agents de lignes aériennes et maritmes</t>
  </si>
  <si>
    <t>Agents de voyages</t>
  </si>
  <si>
    <t>Autres services d'agence</t>
  </si>
  <si>
    <t>Etablissement d'enseignment général</t>
  </si>
  <si>
    <t>Auto-école</t>
  </si>
  <si>
    <t>Autres établissements d'enseignement</t>
  </si>
  <si>
    <t>Services récréatifs</t>
  </si>
  <si>
    <t>Services de reparation</t>
  </si>
  <si>
    <t>Services de blanchisserie et de teinturerie</t>
  </si>
  <si>
    <t>Services de coiffure et de soins de beauté</t>
  </si>
  <si>
    <t>Services sanitaires et d'hygiène</t>
  </si>
  <si>
    <t>Services vétérinaires</t>
  </si>
  <si>
    <t>Photographie et photocopie</t>
  </si>
  <si>
    <t>Services divers (categorie autres)</t>
  </si>
  <si>
    <t>% de la production exportée</t>
  </si>
  <si>
    <t>L'intermédiaire financier +FDI</t>
  </si>
  <si>
    <t>Fournisseurs d'équipements</t>
  </si>
  <si>
    <t>grâce (mois)</t>
  </si>
  <si>
    <t>Solde actuel</t>
  </si>
  <si>
    <t>arriérés</t>
  </si>
  <si>
    <t xml:space="preserve">Solde </t>
  </si>
  <si>
    <t>Arriérés</t>
  </si>
  <si>
    <t>principal</t>
  </si>
  <si>
    <t>√</t>
  </si>
  <si>
    <t>13.</t>
  </si>
  <si>
    <r>
      <t xml:space="preserve">Nature et valeur des garanties en </t>
    </r>
    <r>
      <rPr>
        <b/>
        <sz val="11"/>
        <color indexed="10"/>
        <rFont val="Calibri"/>
        <family val="2"/>
      </rPr>
      <t xml:space="preserve">gourdes </t>
    </r>
    <r>
      <rPr>
        <sz val="10"/>
        <rFont val="Arial"/>
      </rPr>
      <t>détenues par l'intermédiaire financier</t>
    </r>
  </si>
  <si>
    <t>Hypothèque</t>
  </si>
  <si>
    <t>Cash</t>
  </si>
  <si>
    <t xml:space="preserve">Titres </t>
  </si>
  <si>
    <t>Gage</t>
  </si>
  <si>
    <t>Lettre de</t>
  </si>
  <si>
    <t>Garanties</t>
  </si>
  <si>
    <t>1er rang</t>
  </si>
  <si>
    <t>autre rang</t>
  </si>
  <si>
    <t>collatéral</t>
  </si>
  <si>
    <t>négociables</t>
  </si>
  <si>
    <t>garantie</t>
  </si>
  <si>
    <t>personnelles</t>
  </si>
  <si>
    <t>13A.</t>
  </si>
  <si>
    <r>
      <t>Nature et valeur des garanties en</t>
    </r>
    <r>
      <rPr>
        <sz val="11"/>
        <color indexed="10"/>
        <rFont val="Calibri"/>
        <family val="2"/>
      </rPr>
      <t xml:space="preserve"> dollars</t>
    </r>
    <r>
      <rPr>
        <sz val="10"/>
        <rFont val="Arial"/>
      </rPr>
      <t xml:space="preserve"> détenues par l'intermédiaire financier</t>
    </r>
  </si>
  <si>
    <t>14.</t>
  </si>
  <si>
    <r>
      <t>Autres garanties détenues en</t>
    </r>
    <r>
      <rPr>
        <b/>
        <sz val="11"/>
        <color indexed="10"/>
        <rFont val="Calibri"/>
        <family val="2"/>
      </rPr>
      <t xml:space="preserve"> dollars</t>
    </r>
    <r>
      <rPr>
        <sz val="10"/>
        <rFont val="Arial"/>
      </rPr>
      <t xml:space="preserve"> (Assurances)</t>
    </r>
  </si>
  <si>
    <t>US Dollars</t>
  </si>
  <si>
    <t>Type</t>
  </si>
  <si>
    <t>Emetteur1</t>
  </si>
  <si>
    <t>Emetteur2</t>
  </si>
  <si>
    <t>Valeur 1</t>
  </si>
  <si>
    <t>Valeur 2</t>
  </si>
  <si>
    <t>Portant sur (1):</t>
  </si>
  <si>
    <t>Portant sur (2):</t>
  </si>
  <si>
    <t>14A.</t>
  </si>
  <si>
    <r>
      <t xml:space="preserve">Autres garanties détenues en </t>
    </r>
    <r>
      <rPr>
        <b/>
        <sz val="11"/>
        <color indexed="10"/>
        <rFont val="Calibri"/>
        <family val="2"/>
      </rPr>
      <t>gourde</t>
    </r>
    <r>
      <rPr>
        <b/>
        <sz val="11"/>
        <color indexed="8"/>
        <rFont val="Calibri"/>
        <family val="2"/>
      </rPr>
      <t>s</t>
    </r>
    <r>
      <rPr>
        <sz val="10"/>
        <rFont val="Arial"/>
      </rPr>
      <t xml:space="preserve"> (Assurances)</t>
    </r>
  </si>
  <si>
    <t>Gourdes Haitiennes</t>
  </si>
  <si>
    <t>15.</t>
  </si>
  <si>
    <r>
      <t xml:space="preserve">Autres caractéristiques des garanties détenues </t>
    </r>
    <r>
      <rPr>
        <b/>
        <sz val="11"/>
        <color indexed="8"/>
        <rFont val="Calibri"/>
        <family val="2"/>
      </rPr>
      <t>par l'intermédiaire financier</t>
    </r>
  </si>
  <si>
    <t>Type de bien</t>
  </si>
  <si>
    <t>ou de compte</t>
  </si>
  <si>
    <t>d'expertise</t>
  </si>
  <si>
    <t>C.  LE NOUVEAU PROJET DU BENEFICIAIRE ULTIME</t>
  </si>
  <si>
    <t>Breve description du projet</t>
  </si>
  <si>
    <t>Nature (remplacement, modernisation, expansion</t>
  </si>
  <si>
    <t>renfonrcement de FDR ou autres)</t>
  </si>
  <si>
    <t>Objectifs du projet</t>
  </si>
  <si>
    <t>Monnaie (1 ou2)</t>
  </si>
  <si>
    <t>Impact financier du projet</t>
  </si>
  <si>
    <t>sans le propjet</t>
  </si>
  <si>
    <t>avec le projet</t>
  </si>
  <si>
    <t>Ratio d'endettement (passif total/Actif)</t>
  </si>
  <si>
    <t>Plan de financement</t>
  </si>
  <si>
    <t>Terrains</t>
  </si>
  <si>
    <t xml:space="preserve">Machinerie </t>
  </si>
  <si>
    <t>et constructions</t>
  </si>
  <si>
    <t>et equipements</t>
  </si>
  <si>
    <t>Autres banques locales</t>
  </si>
  <si>
    <t>Institutions internationales</t>
  </si>
  <si>
    <t>Autres bailleurs</t>
  </si>
  <si>
    <t>Identifier les autres sources de financement</t>
  </si>
  <si>
    <t>a</t>
  </si>
  <si>
    <t>Les autres banques locales</t>
  </si>
  <si>
    <t>b</t>
  </si>
  <si>
    <t>Les instittutions internationales</t>
  </si>
  <si>
    <t>c</t>
  </si>
  <si>
    <t>Les fournisseurs d'equipements</t>
  </si>
  <si>
    <t>d</t>
  </si>
  <si>
    <t>Les autres bailleurs</t>
  </si>
  <si>
    <t xml:space="preserve">D.  LE CREDIT ADDITIONNEL DE L'INT. FINANCIER DANS LE CADRE </t>
  </si>
  <si>
    <t xml:space="preserve">      DE LA RESTRUCTURATION</t>
  </si>
  <si>
    <t>Date d'approbation</t>
  </si>
  <si>
    <t>Garanties additionnelles obtenues par l'I.F</t>
  </si>
  <si>
    <t>Nature de l'actif</t>
  </si>
  <si>
    <t>Valeur d'expertise</t>
  </si>
  <si>
    <t>Valeur de l'inscription</t>
  </si>
  <si>
    <t>ou valeur acceptee</t>
  </si>
  <si>
    <t>E. CONSOLIDATION ET RESTRUCTURATION DES PRETS EN GOURDES</t>
  </si>
  <si>
    <t>Période de</t>
  </si>
  <si>
    <t>Anciens prêts</t>
  </si>
  <si>
    <t>Numéro des prêts</t>
  </si>
  <si>
    <t>consolidés</t>
  </si>
  <si>
    <t>restructuration</t>
  </si>
  <si>
    <t>Sous total (88)</t>
  </si>
  <si>
    <t>Nouveau prêt (npg)</t>
  </si>
  <si>
    <t>Grand total (100-G)</t>
  </si>
  <si>
    <t>F. CONSOLIDATION ET RESTRUCTURATION DES PRETS EN DOLLARS</t>
  </si>
  <si>
    <t>Nouvelle durée</t>
  </si>
  <si>
    <t>Taux d'interêt</t>
  </si>
  <si>
    <t>grace (mois)</t>
  </si>
  <si>
    <t>Montant après</t>
  </si>
  <si>
    <t>Sous total (99)</t>
  </si>
  <si>
    <t>Grand total (100-D)</t>
  </si>
  <si>
    <t>G. PRETS NON CONSOLIDES</t>
  </si>
  <si>
    <t>H. LE FINANCEMENT ET/OU LA GARANTIE SOLLICITE DU FDI</t>
  </si>
  <si>
    <t>en gourdes</t>
  </si>
  <si>
    <t>en dollars</t>
  </si>
  <si>
    <t>de l'int. financier</t>
  </si>
  <si>
    <t>Garantie</t>
  </si>
  <si>
    <t>Option de cession de créance</t>
  </si>
  <si>
    <t>Cofinancement</t>
  </si>
  <si>
    <t>Prêt participatif</t>
  </si>
  <si>
    <t>Prêt subordonné</t>
  </si>
  <si>
    <t>Notes spéciales</t>
  </si>
  <si>
    <t>Signature autorisée</t>
  </si>
  <si>
    <t xml:space="preserve"> A notre connaissance, notre client:</t>
  </si>
  <si>
    <t>ne mène aucune activité présentant une menace pour la sécurité publique, l'environnement et la santé de la population</t>
  </si>
  <si>
    <t xml:space="preserve">n'a aucune politique discriminatoire basée sur la couleur, la race, la religion et l'affiliation politique. </t>
  </si>
  <si>
    <t>adopte les mesures requises en vue de garantir la sécurité et les droits des travailleurs</t>
  </si>
  <si>
    <t>f</t>
  </si>
  <si>
    <t>pire classement</t>
  </si>
  <si>
    <t>(USD=1, HTG=2)</t>
  </si>
  <si>
    <t>ou émetteur</t>
  </si>
  <si>
    <t>% du/des prêt (s)</t>
  </si>
  <si>
    <t>Taux de change applicable</t>
  </si>
  <si>
    <t>prêts non consolidés</t>
  </si>
  <si>
    <t xml:space="preserve">Taux </t>
  </si>
  <si>
    <t>d'intérêt</t>
  </si>
  <si>
    <t>Prêts consolidés</t>
  </si>
  <si>
    <t>Grand total</t>
  </si>
  <si>
    <t>Taux de conversion</t>
  </si>
  <si>
    <t>Montant converti</t>
  </si>
  <si>
    <t xml:space="preserve">Nouvel emprunt </t>
  </si>
  <si>
    <t>usd</t>
  </si>
  <si>
    <t>Consolidé</t>
  </si>
  <si>
    <t>non consolidé1</t>
  </si>
  <si>
    <t>non consolidé2</t>
  </si>
  <si>
    <t>Totsl</t>
  </si>
  <si>
    <t>taux de conversion</t>
  </si>
  <si>
    <t>Garanties offertes par l'emprunteur (anciennes + nouvelles)</t>
  </si>
  <si>
    <t>Prêts en cours: solde à date</t>
  </si>
  <si>
    <t>Taux conv</t>
  </si>
  <si>
    <t>Total tableau consolid◙</t>
  </si>
  <si>
    <t>Total tableau général</t>
  </si>
  <si>
    <t>Total avec nouveaux</t>
  </si>
  <si>
    <t>Total sans nouveaux</t>
  </si>
  <si>
    <t>REQUETE DE GARANTIE ET/OU DE FINANCEMENT</t>
  </si>
  <si>
    <t>Monnaie (1,2)</t>
  </si>
  <si>
    <t>Montant sollicité par le Bénéficiaire ultime</t>
  </si>
  <si>
    <t>mois</t>
  </si>
  <si>
    <t>Entrez les paiements attendus pour les 6 prochaines années sur l'ensemble des dettes amortissables</t>
  </si>
  <si>
    <t>Intérêts</t>
  </si>
  <si>
    <t>Secteur</t>
  </si>
  <si>
    <t>E-mail</t>
  </si>
  <si>
    <t>Rating code</t>
  </si>
  <si>
    <t>3A</t>
  </si>
  <si>
    <t>Téléphones</t>
  </si>
  <si>
    <t>3B</t>
  </si>
  <si>
    <t>Origine matière première</t>
  </si>
  <si>
    <t>Principale destination de la production (locale ou exportation?)</t>
  </si>
  <si>
    <t>Projections max.</t>
  </si>
  <si>
    <t>Nombre d'emplois (chiffre moyen)</t>
  </si>
  <si>
    <t>chiffres reconvertis</t>
  </si>
  <si>
    <t>CLF</t>
  </si>
  <si>
    <t>Nom de l'entreprise ou de l'emprunteur</t>
  </si>
  <si>
    <t>Courant</t>
  </si>
  <si>
    <t>A signaler</t>
  </si>
  <si>
    <t>Faible</t>
  </si>
  <si>
    <t>Douteux</t>
  </si>
  <si>
    <t>Perte</t>
  </si>
  <si>
    <t>Année des états financiers le plus récents soumis</t>
  </si>
  <si>
    <t>Année des états financiers le plus anciens soumis</t>
  </si>
  <si>
    <t>Les états financiers sont soumis en quelle monnaie?</t>
  </si>
  <si>
    <t>Gourdes</t>
  </si>
  <si>
    <t>Etat des Résultats Comparatifs</t>
  </si>
  <si>
    <t>Chiffre d'affaires</t>
  </si>
  <si>
    <t>Coûts variables</t>
  </si>
  <si>
    <t>Contribution marginale</t>
  </si>
  <si>
    <t>Frais d'exploitation</t>
  </si>
  <si>
    <t xml:space="preserve">   Salaires et Avantages sociaux</t>
  </si>
  <si>
    <t xml:space="preserve">   Honoraires professionnels</t>
  </si>
  <si>
    <t xml:space="preserve">   Loyer</t>
  </si>
  <si>
    <t xml:space="preserve">   Electricité, Eau et carburant</t>
  </si>
  <si>
    <t xml:space="preserve">   Téléphone, Telex et Poste</t>
  </si>
  <si>
    <t xml:space="preserve">   Assurances </t>
  </si>
  <si>
    <t xml:space="preserve">   Publicité et Promotion</t>
  </si>
  <si>
    <t xml:space="preserve">   Frais de voyage &amp; représentation</t>
  </si>
  <si>
    <t xml:space="preserve">   Entretien et réparation </t>
  </si>
  <si>
    <t xml:space="preserve">   Mauvaises créances</t>
  </si>
  <si>
    <t xml:space="preserve">   Frais généraux divers </t>
  </si>
  <si>
    <t xml:space="preserve">   Fournitures  diverses</t>
  </si>
  <si>
    <t xml:space="preserve">   Amortissements</t>
  </si>
  <si>
    <t xml:space="preserve">   Pertes de change</t>
  </si>
  <si>
    <t xml:space="preserve">   Autres</t>
  </si>
  <si>
    <t>Total frais d'exploitation</t>
  </si>
  <si>
    <t>Bénéfice d'exploitation</t>
  </si>
  <si>
    <t>Autres Revenus et (dépenses)</t>
  </si>
  <si>
    <t>Bénéfice avant intérêt et impôt</t>
  </si>
  <si>
    <t>Intérêts Dépenses</t>
  </si>
  <si>
    <t xml:space="preserve">Impôt </t>
  </si>
  <si>
    <t>USD</t>
  </si>
  <si>
    <t>Bilans</t>
  </si>
  <si>
    <t>Actif à court terme</t>
  </si>
  <si>
    <t>Encaisse et assimilés</t>
  </si>
  <si>
    <t xml:space="preserve">Placements </t>
  </si>
  <si>
    <t>Comptes à recevoir</t>
  </si>
  <si>
    <t>Stocks</t>
  </si>
  <si>
    <t>Avances aux employés</t>
  </si>
  <si>
    <t>Avances aux Dirigeants/Actionnaires</t>
  </si>
  <si>
    <t>Autres avances</t>
  </si>
  <si>
    <t>Autres actifs à court terme</t>
  </si>
  <si>
    <t>Total de l'actif à court terme</t>
  </si>
  <si>
    <t>Actif à long terme</t>
  </si>
  <si>
    <t>Immobilisations Corporelles (net)</t>
  </si>
  <si>
    <t>Immobilisations Incorporelles (net)</t>
  </si>
  <si>
    <t>Placements à long terme</t>
  </si>
  <si>
    <t xml:space="preserve">Autres actifs à long terme </t>
  </si>
  <si>
    <t>Total de l'actif à long terme</t>
  </si>
  <si>
    <t>Passif à court terme</t>
  </si>
  <si>
    <t>Découvert de banque</t>
  </si>
  <si>
    <t>Emprunt à court terme</t>
  </si>
  <si>
    <t>Obligations à payer (cotisation soc.)</t>
  </si>
  <si>
    <t>Comptes à payer</t>
  </si>
  <si>
    <t>Produits non gagnés</t>
  </si>
  <si>
    <t>Intérêts à payer</t>
  </si>
  <si>
    <t>Fournisseurs</t>
  </si>
  <si>
    <t>Impôt et Taxes à payer</t>
  </si>
  <si>
    <t xml:space="preserve">Autres dettes à court terme </t>
  </si>
  <si>
    <t>Total du Passif à court terme</t>
  </si>
  <si>
    <t>Passif à long terme</t>
  </si>
  <si>
    <t>Emprunt -composante #1</t>
  </si>
  <si>
    <t xml:space="preserve">Emprunt -composante #2 </t>
  </si>
  <si>
    <t>Emprunt -composante #3</t>
  </si>
  <si>
    <t>Total Passif à long terme</t>
  </si>
  <si>
    <t>Fonds Propres</t>
  </si>
  <si>
    <t xml:space="preserve">Capital </t>
  </si>
  <si>
    <t>Surplus d'actions et avances des actionnaires</t>
  </si>
  <si>
    <t>Nouveaux apports des actionnaires</t>
  </si>
  <si>
    <t>BNR ou surplus accumulés</t>
  </si>
  <si>
    <t>Total des fonds propres</t>
  </si>
  <si>
    <t>Total passifs et fonds propres</t>
  </si>
  <si>
    <t>Nombre d'actions en circulation</t>
  </si>
  <si>
    <t>Etat des Résultats Comparatifs reconvertis</t>
  </si>
  <si>
    <t>Bilans reconvertis</t>
  </si>
  <si>
    <t>CLO</t>
  </si>
  <si>
    <t>A/S</t>
  </si>
  <si>
    <t>F</t>
  </si>
  <si>
    <t>P</t>
  </si>
  <si>
    <t>Garantie BRH ou du FDI</t>
  </si>
  <si>
    <t>Garantie Bancaire Haiti et/ou pays OCDE</t>
  </si>
  <si>
    <t>Dépots bancaire en Haiti et/ou dans pays OCDE</t>
  </si>
  <si>
    <t>Titres émis par Gouvernement ou banque centrale OCDE</t>
  </si>
  <si>
    <t xml:space="preserve">Placements en obligations notées Aaa, Aa ou A </t>
  </si>
  <si>
    <t>Placements en obligations garanties par Gvt ou BC OCDE</t>
  </si>
  <si>
    <t>Placements en fonds mutuels dans pays OCDE</t>
  </si>
  <si>
    <t>Montant du crédit octroyé à l'emprunteur (ancien+nouveau)</t>
  </si>
  <si>
    <t>Valeur marchande</t>
  </si>
  <si>
    <t>Valeur prudentielle</t>
  </si>
  <si>
    <t>Hypothèque de premier rang (Résidence)</t>
  </si>
  <si>
    <t>Hypothèque de premier rang (immeuble commercial)</t>
  </si>
  <si>
    <t>Placements en actions ordinaires cotées en bourses dans pays OCDE</t>
  </si>
  <si>
    <t>Placements en actions privilégiées notées aaa, aa, a dans pays OCDE</t>
  </si>
  <si>
    <t>Taux de couverture réelle</t>
  </si>
  <si>
    <t>Classement le plus défavorable du crédit dans le système avant le 12/01/10</t>
  </si>
  <si>
    <t xml:space="preserve">Valeur </t>
  </si>
  <si>
    <t>Part de mache actif total</t>
  </si>
  <si>
    <t>Objet</t>
  </si>
  <si>
    <t>Reference ind.</t>
  </si>
  <si>
    <t>Reference cons.</t>
  </si>
  <si>
    <t>Sollicité</t>
  </si>
  <si>
    <t>Instruments de réduction de risque par l'intermédiaire financier</t>
  </si>
  <si>
    <t>Instruments de financement sollicités par l'intermédiaire financier</t>
  </si>
  <si>
    <t>Capital risque</t>
  </si>
  <si>
    <t>Consolide 1</t>
  </si>
  <si>
    <t>Consolide 2</t>
  </si>
  <si>
    <t>Consolide tot</t>
  </si>
  <si>
    <t>Grands blocs</t>
  </si>
  <si>
    <t>C</t>
  </si>
  <si>
    <t>Reference: grands blocs</t>
  </si>
  <si>
    <t>licence</t>
  </si>
  <si>
    <t>Total de l'actif</t>
  </si>
  <si>
    <t xml:space="preserve">Note: NPD = Nouveau prêt-dollars </t>
  </si>
  <si>
    <t>(Fonds de garantie Partielle de crédit - Garantie individuelle)</t>
  </si>
  <si>
    <t>Un ou des prêts non consolidés</t>
  </si>
  <si>
    <t>a)</t>
  </si>
  <si>
    <t>b)</t>
  </si>
  <si>
    <t>d)</t>
  </si>
  <si>
    <t>c)</t>
  </si>
  <si>
    <t>Immobilisations nettes</t>
  </si>
  <si>
    <t>Date</t>
  </si>
  <si>
    <t>Taux de change</t>
  </si>
  <si>
    <t>et/ou de financement lui ont ont été accordées en conformité avec les normes prudentielles en vigueur et publiées par la BRH</t>
  </si>
  <si>
    <t>Nous certifions par ailleurs que: a) toutes les facilités dont bénéficie notre client et faisant l'objet de notre demande de garantie</t>
  </si>
  <si>
    <t xml:space="preserve">  b) le données internes fournies dans le cadre de cette demande sont sincères et conformes à nos livres</t>
  </si>
  <si>
    <t>de la dette</t>
  </si>
  <si>
    <t>Numéros prêts</t>
  </si>
  <si>
    <t>Selon la requête</t>
  </si>
  <si>
    <t>Ventilation</t>
  </si>
  <si>
    <t>------------&gt;</t>
  </si>
  <si>
    <t>(inscrire un "x" à la case appropriée)</t>
  </si>
  <si>
    <t>Classement</t>
  </si>
  <si>
    <t>Feuille de controle années -trimestres</t>
  </si>
  <si>
    <t>Base de données</t>
  </si>
  <si>
    <t>Départ de l'analyse</t>
  </si>
  <si>
    <t>DOSSIER DE DEMANDE DE GARANTIE (DDG)</t>
  </si>
  <si>
    <t>Introduction</t>
  </si>
  <si>
    <t>Le DDG est un fichier créé par le FDI en vue de collecter auprès des banques sollicitant la garantie du FGPC/FDI, des informations fiables, nécessaires à l’évaluation de leur requête de garantie. Cette évaluation a pour but de :</t>
  </si>
  <si>
    <t>1)</t>
  </si>
  <si>
    <t>S’assurer que l’entreprise pour la laquelle la garantie est sollicitée (le bénéficiaire ultime) était en bonne santé financière avant le séisme du 12/01/10.</t>
  </si>
  <si>
    <t>2)</t>
  </si>
  <si>
    <t>Vérifier la bonne qualité du crédit du bénéficiaire ultime avant le 12 janvier 2010.</t>
  </si>
  <si>
    <t>3)</t>
  </si>
  <si>
    <t>S’assurer que la restructuration par l’intermédiaire du dossier de crédit du bénéficiaire ultime -  y compris l’octroi de crédit additionnel – permettra effectivement à l’entreprise de reprendre ses activités, améliorer sa situation et sa  performance financières, et faire face au service de la dette consolidée et restructurée.</t>
  </si>
  <si>
    <t>4)</t>
  </si>
  <si>
    <t>S’assurer que le/les  crédit (s) pour le/lesquel(s) la garantie du FGPC/FDI est sollicité, a/ont été accordé(s) à des personnes/projets/activités  éligibles et dans le respect des normes établies par les autorités de régulation.</t>
  </si>
  <si>
    <t>Le DDG est divisé en 6 feuilles :</t>
  </si>
  <si>
    <t>_</t>
  </si>
  <si>
    <r>
      <t xml:space="preserve"> </t>
    </r>
    <r>
      <rPr>
        <b/>
        <sz val="12"/>
        <color indexed="12"/>
        <rFont val="Times New Roman"/>
        <family val="1"/>
      </rPr>
      <t>La première feuille</t>
    </r>
    <r>
      <rPr>
        <sz val="12"/>
        <rFont val="Times New Roman"/>
        <family val="1"/>
      </rPr>
      <t xml:space="preserve"> est la présente introduction</t>
    </r>
  </si>
  <si>
    <r>
      <t xml:space="preserve"> </t>
    </r>
    <r>
      <rPr>
        <b/>
        <sz val="12"/>
        <color indexed="12"/>
        <rFont val="Times New Roman"/>
        <family val="1"/>
      </rPr>
      <t>La 3</t>
    </r>
    <r>
      <rPr>
        <b/>
        <vertAlign val="superscript"/>
        <sz val="12"/>
        <color indexed="12"/>
        <rFont val="Times New Roman"/>
        <family val="1"/>
      </rPr>
      <t>e</t>
    </r>
    <r>
      <rPr>
        <b/>
        <sz val="12"/>
        <color indexed="12"/>
        <rFont val="Times New Roman"/>
        <family val="1"/>
      </rPr>
      <t xml:space="preserve"> feuille</t>
    </r>
    <r>
      <rPr>
        <b/>
        <i/>
        <sz val="12"/>
        <rFont val="Times New Roman"/>
        <family val="1"/>
      </rPr>
      <t xml:space="preserve"> (Données emprunteur)</t>
    </r>
    <r>
      <rPr>
        <sz val="12"/>
        <rFont val="Times New Roman"/>
        <family val="1"/>
      </rPr>
      <t xml:space="preserve"> est destinée à collecter des d’importantes informations additionnelles sur le bénéficiaire ultime, notamment celles relatives à ses relations de crédit avec l’intermédiaire financier.</t>
    </r>
  </si>
  <si>
    <r>
      <t xml:space="preserve"> L</t>
    </r>
    <r>
      <rPr>
        <b/>
        <sz val="12"/>
        <color indexed="12"/>
        <rFont val="Times New Roman"/>
        <family val="1"/>
      </rPr>
      <t>es 4</t>
    </r>
    <r>
      <rPr>
        <b/>
        <vertAlign val="superscript"/>
        <sz val="12"/>
        <color indexed="12"/>
        <rFont val="Times New Roman"/>
        <family val="1"/>
      </rPr>
      <t>e</t>
    </r>
    <r>
      <rPr>
        <b/>
        <sz val="12"/>
        <color indexed="12"/>
        <rFont val="Times New Roman"/>
        <family val="1"/>
      </rPr>
      <t>,  5</t>
    </r>
    <r>
      <rPr>
        <b/>
        <vertAlign val="superscript"/>
        <sz val="12"/>
        <color indexed="12"/>
        <rFont val="Times New Roman"/>
        <family val="1"/>
      </rPr>
      <t>e</t>
    </r>
    <r>
      <rPr>
        <b/>
        <sz val="12"/>
        <color indexed="12"/>
        <rFont val="Times New Roman"/>
        <family val="1"/>
      </rPr>
      <t xml:space="preserve"> et 6</t>
    </r>
    <r>
      <rPr>
        <b/>
        <vertAlign val="superscript"/>
        <sz val="12"/>
        <color indexed="12"/>
        <rFont val="Times New Roman"/>
        <family val="1"/>
      </rPr>
      <t>e</t>
    </r>
    <r>
      <rPr>
        <b/>
        <sz val="12"/>
        <color indexed="12"/>
        <rFont val="Times New Roman"/>
        <family val="1"/>
      </rPr>
      <t xml:space="preserve"> feuilles</t>
    </r>
    <r>
      <rPr>
        <b/>
        <i/>
        <sz val="12"/>
        <rFont val="Times New Roman"/>
        <family val="1"/>
      </rPr>
      <t xml:space="preserve"> (Comptes d’exploitation, Bilans de l’emprunteur et projections)</t>
    </r>
    <r>
      <rPr>
        <sz val="12"/>
        <rFont val="Times New Roman"/>
        <family val="1"/>
      </rPr>
      <t xml:space="preserve"> sont des annexes à la demande de garantie. Elles permettent d’enregistrer les états financiers historiques du bénéficiaire ultime  et ses projections financières selon le format du FGPC/FDI. L’intermédiaire financier a la possibilité de choisir de présenter,  sur une feuille additionnelle,  ces données selon son propre format ou celui de l’emprunteur avec, cependant le désavantage de retarder la réponse du FDI de 12 à 24 heures.</t>
    </r>
  </si>
  <si>
    <t>A noter qu’en utilisant le format fourni par le FDI pour soumettre électroniquement sa requête de garantie, la réponse du FDI lui parviendra dans les 15 à 20 minutes qui suivront l’ouverture du fichier.</t>
  </si>
  <si>
    <r>
      <t>La 6</t>
    </r>
    <r>
      <rPr>
        <b/>
        <vertAlign val="superscript"/>
        <sz val="12"/>
        <color indexed="12"/>
        <rFont val="Times New Roman"/>
        <family val="1"/>
      </rPr>
      <t>e</t>
    </r>
    <r>
      <rPr>
        <b/>
        <sz val="12"/>
        <color indexed="12"/>
        <rFont val="Times New Roman"/>
        <family val="1"/>
      </rPr>
      <t xml:space="preserve"> feuille</t>
    </r>
    <r>
      <rPr>
        <sz val="12"/>
        <rFont val="Times New Roman"/>
        <family val="1"/>
      </rPr>
      <t xml:space="preserve"> </t>
    </r>
    <r>
      <rPr>
        <b/>
        <i/>
        <sz val="12"/>
        <rFont val="Times New Roman"/>
        <family val="1"/>
      </rPr>
      <t>(les secteurs)</t>
    </r>
    <r>
      <rPr>
        <sz val="12"/>
        <rFont val="Times New Roman"/>
        <family val="1"/>
      </rPr>
      <t xml:space="preserve"> est une page d’informations. Elle contient la nomenclature des secteurs.</t>
    </r>
  </si>
  <si>
    <r>
      <t xml:space="preserve"> </t>
    </r>
    <r>
      <rPr>
        <b/>
        <sz val="12"/>
        <color indexed="12"/>
        <rFont val="Times New Roman"/>
        <family val="1"/>
      </rPr>
      <t xml:space="preserve">La 2e feuille </t>
    </r>
    <r>
      <rPr>
        <b/>
        <i/>
        <sz val="12"/>
        <rFont val="Times New Roman"/>
        <family val="1"/>
      </rPr>
      <t>(Requête de garantie)</t>
    </r>
    <r>
      <rPr>
        <sz val="12"/>
        <rFont val="Times New Roman"/>
        <family val="1"/>
      </rPr>
      <t xml:space="preserve"> est le formulaire officiel de demande de garantie du FGPC/FDI que l’intermédiaire financier aura à remplir pour fournir au FGPC/FDI des informations qui vont servir de base à sa décision de garantie et à son engagement contractuel. Le DDG comporte deux (2) types de questions : a) celles requérant une réponse formelle de l’intermédiaire financier ; b) celles à réponse autogénérée, c’est-à-dire fournie automatiquement par le programme, à partir des réponses de l’intermédiaire financier aux questions précédentes.</t>
    </r>
  </si>
  <si>
    <t>Code Monnaie: 1 = Dollars américains (USD) ; 2 = Gourdes (HTG)</t>
  </si>
  <si>
    <t>A noter que DDG est multi-monnaie. L'utilisateur doit entrer le code quand il lui est demandé de le faire. Il doit entrer 1 pour le dollar et 2 pour la gourde</t>
  </si>
  <si>
    <t>Autant dire que la longueur du formulaire n’est qu’une apparence, vu l’importance relative du nombre de questions à réponse automatique. Par ailleurs, le fichier est doté, par endroit, d’un dispositif d’autocontrôle qui permet de retracer les réponses erronées ou incohérentes et d’envoyer un message d’erreur à l’utilisateur et des suggestions d’actions correctives.</t>
  </si>
  <si>
    <t>Trimestres</t>
  </si>
  <si>
    <t>Inflation</t>
  </si>
  <si>
    <t>Change</t>
  </si>
  <si>
    <t>Δ PIB année</t>
  </si>
  <si>
    <t>ND</t>
  </si>
  <si>
    <t>en années</t>
  </si>
  <si>
    <t>cashflows pour service dette</t>
  </si>
  <si>
    <t>Ratio d'endettement global</t>
  </si>
  <si>
    <t>Bénéfice net annualisé</t>
  </si>
  <si>
    <t>Chiffre d'affaires (annualisé)</t>
  </si>
  <si>
    <t>Cash-flow annuel avant service de la dette</t>
  </si>
  <si>
    <t>Service de la dette (annuel)</t>
  </si>
  <si>
    <t>Capacité de production annuelle</t>
  </si>
  <si>
    <t>Chiffre d'affaires annualisé</t>
  </si>
  <si>
    <t>non</t>
  </si>
  <si>
    <t>Projections financières (Données et hypothèses)</t>
  </si>
  <si>
    <t>prévision</t>
  </si>
  <si>
    <t>Taux d'augmentation des ventes et des coûts fixes</t>
  </si>
  <si>
    <t>Augm.des Ventes</t>
  </si>
  <si>
    <t>Augm. Des coûts fixes</t>
  </si>
  <si>
    <t>Couts variables en % ventes</t>
  </si>
  <si>
    <t>Paiement</t>
  </si>
  <si>
    <t>Prinical</t>
  </si>
  <si>
    <t>intérêt</t>
  </si>
  <si>
    <t>Solde fin</t>
  </si>
  <si>
    <t>Solde debut</t>
  </si>
  <si>
    <t>Per.de grace</t>
  </si>
  <si>
    <t>Taux d'int</t>
  </si>
  <si>
    <t>Duree prêts</t>
  </si>
  <si>
    <t>ans</t>
  </si>
  <si>
    <t>années</t>
  </si>
  <si>
    <t>Conversion de dettes à court terme en dette en LT (montant)</t>
  </si>
  <si>
    <t>de grace (mois)</t>
  </si>
  <si>
    <t>CAR en % des ventes</t>
  </si>
  <si>
    <t>Autres actifs Ct en % des ventes</t>
  </si>
  <si>
    <t>Comptes à payer en % des ventes</t>
  </si>
  <si>
    <t>Hypothèque 1er rang /Pret no</t>
  </si>
  <si>
    <t>Hypothèque autres rangs/pret no</t>
  </si>
  <si>
    <t>Cash collatéral/pret  no</t>
  </si>
  <si>
    <t>Lettres de garanties/pret no</t>
  </si>
  <si>
    <t>Taux d'imposition</t>
  </si>
  <si>
    <t>Secteur et activité</t>
  </si>
  <si>
    <t>Assurance immobilière</t>
  </si>
  <si>
    <t>Assurance sur équipement</t>
  </si>
  <si>
    <t>Assurance sur stocks</t>
  </si>
  <si>
    <t>Assurance-vie</t>
  </si>
  <si>
    <t>Autres assurances</t>
  </si>
  <si>
    <t>x</t>
  </si>
  <si>
    <t>off</t>
  </si>
  <si>
    <t>(chiffres réels)</t>
  </si>
  <si>
    <t>160011 A déterminer</t>
  </si>
  <si>
    <t>(Fonds de garantie Partielle de crédit - Garantie individuelle aux particuliers)</t>
  </si>
  <si>
    <t>Nom</t>
  </si>
  <si>
    <t>Date de naissance</t>
  </si>
  <si>
    <t>(code)</t>
  </si>
  <si>
    <t>Profession</t>
  </si>
  <si>
    <t>Occupation</t>
  </si>
  <si>
    <t>Statut matrimonial</t>
  </si>
  <si>
    <t>Nombre d'enfants</t>
  </si>
  <si>
    <t>Nom du conjoint</t>
  </si>
  <si>
    <t>Profession du conjoint</t>
  </si>
  <si>
    <t>Occupation du conjoint</t>
  </si>
  <si>
    <t>Employeur avant le séisme</t>
  </si>
  <si>
    <t>Position avant le séisme</t>
  </si>
  <si>
    <t>Employeur après le séisme</t>
  </si>
  <si>
    <t>Position après le séisme</t>
  </si>
  <si>
    <t>SITUATION PATRIMONIALE AVANT LE SEISME</t>
  </si>
  <si>
    <t>Valeur du patrimoine</t>
  </si>
  <si>
    <t>Actifs liquides</t>
  </si>
  <si>
    <t>Immeubles</t>
  </si>
  <si>
    <t>Véhicules</t>
  </si>
  <si>
    <t>Autres actifs</t>
  </si>
  <si>
    <t>Dettes bancaires</t>
  </si>
  <si>
    <t>Autres dettes</t>
  </si>
  <si>
    <t>Avoir net</t>
  </si>
  <si>
    <t xml:space="preserve">Principaux créanciers </t>
  </si>
  <si>
    <t>Sources de revenus</t>
  </si>
  <si>
    <t>Salaires nets</t>
  </si>
  <si>
    <t>Bénéfices industriels et commerciaux</t>
  </si>
  <si>
    <t>Loyers</t>
  </si>
  <si>
    <t>courant</t>
  </si>
  <si>
    <t>douteux</t>
  </si>
  <si>
    <t>Hypothèque 1er rang/no prêt</t>
  </si>
  <si>
    <t>Hypothèque autres rangs / no prêt</t>
  </si>
  <si>
    <t>Cash collatéral / no prêt</t>
  </si>
  <si>
    <t>Gage / no prêt</t>
  </si>
  <si>
    <t>Lettres de garanties / no prêt</t>
  </si>
  <si>
    <t>Autres / no prêt</t>
  </si>
  <si>
    <t>Nature (remplacement, réparation, sécurisation, etc.)</t>
  </si>
  <si>
    <t>Nouveaux apports du bénéficiaire ultime</t>
  </si>
  <si>
    <t>oui</t>
  </si>
  <si>
    <t>de grace</t>
  </si>
  <si>
    <t>Remplis-moi</t>
  </si>
  <si>
    <t>ne mène aucune activité contraire aux lois nationales et aux normes internationales en matière d'environnement</t>
  </si>
  <si>
    <t>ne mène aucune activité contraire aux règles de la BID et de la Banque Mondiale en matière d'environnement</t>
  </si>
  <si>
    <t>ne mène aucune activité contraire aux règles de la BID et de la Banque Mondiale en matière de corruption</t>
  </si>
  <si>
    <t>e)</t>
  </si>
  <si>
    <t>f)</t>
  </si>
  <si>
    <t>g)</t>
  </si>
  <si>
    <t>Partie à court terme de la nouvelle dette</t>
  </si>
  <si>
    <t>Titre</t>
  </si>
</sst>
</file>

<file path=xl/styles.xml><?xml version="1.0" encoding="utf-8"?>
<styleSheet xmlns="http://schemas.openxmlformats.org/spreadsheetml/2006/main">
  <numFmts count="8">
    <numFmt numFmtId="41" formatCode="_(* #,##0_);_(* \(#,##0\);_(* &quot;-&quot;_);_(@_)"/>
    <numFmt numFmtId="43" formatCode="_(* #,##0.00_);_(* \(#,##0.00\);_(* &quot;-&quot;??_);_(@_)"/>
    <numFmt numFmtId="164" formatCode="_(* #,##0_);_(* \(#,##0\);_(* &quot;-&quot;??_);_(@_)"/>
    <numFmt numFmtId="165" formatCode="_(* #,##0.0_);_(* \(#,##0.0\);_(* &quot;-&quot;??_);_(@_)"/>
    <numFmt numFmtId="166" formatCode="0.0%"/>
    <numFmt numFmtId="167" formatCode="_(* #,##0.0000_);_(* \(#,##0.0000\);_(* &quot;-&quot;??_);_(@_)"/>
    <numFmt numFmtId="168" formatCode="_(* #,##0.000000_);_(* \(#,##0.000000\);_(* &quot;-&quot;??_);_(@_)"/>
    <numFmt numFmtId="169" formatCode="[$-409]d\-mmm\-yy;@"/>
  </numFmts>
  <fonts count="110">
    <font>
      <sz val="10"/>
      <name val="Arial"/>
    </font>
    <font>
      <sz val="10"/>
      <name val="Arial"/>
    </font>
    <font>
      <b/>
      <sz val="10"/>
      <name val="Arial"/>
      <family val="2"/>
    </font>
    <font>
      <sz val="10"/>
      <name val="Arial"/>
      <family val="2"/>
    </font>
    <font>
      <u/>
      <sz val="10"/>
      <color indexed="12"/>
      <name val="Arial"/>
      <family val="2"/>
    </font>
    <font>
      <sz val="8"/>
      <name val="Arial"/>
      <family val="2"/>
    </font>
    <font>
      <b/>
      <sz val="8"/>
      <name val="Arial"/>
      <family val="2"/>
    </font>
    <font>
      <sz val="12"/>
      <name val="Arial"/>
      <family val="2"/>
    </font>
    <font>
      <u/>
      <sz val="12"/>
      <color indexed="12"/>
      <name val="CG Times"/>
    </font>
    <font>
      <u/>
      <sz val="12"/>
      <color indexed="36"/>
      <name val="CG Times"/>
    </font>
    <font>
      <sz val="8"/>
      <name val="Arial"/>
      <family val="2"/>
    </font>
    <font>
      <b/>
      <sz val="10"/>
      <color indexed="10"/>
      <name val="Arial"/>
      <family val="2"/>
    </font>
    <font>
      <b/>
      <u/>
      <sz val="10"/>
      <name val="Arial"/>
      <family val="2"/>
    </font>
    <font>
      <b/>
      <sz val="10"/>
      <color indexed="9"/>
      <name val="Arial"/>
      <family val="2"/>
    </font>
    <font>
      <b/>
      <sz val="12"/>
      <name val="Arial"/>
      <family val="2"/>
    </font>
    <font>
      <sz val="9"/>
      <name val="Arial"/>
      <family val="2"/>
    </font>
    <font>
      <b/>
      <u/>
      <sz val="8"/>
      <name val="Arial"/>
      <family val="2"/>
    </font>
    <font>
      <sz val="8"/>
      <color indexed="12"/>
      <name val="Arial"/>
      <family val="2"/>
    </font>
    <font>
      <i/>
      <sz val="8"/>
      <name val="Arial"/>
      <family val="2"/>
    </font>
    <font>
      <b/>
      <sz val="8"/>
      <color indexed="10"/>
      <name val="Arial"/>
      <family val="2"/>
    </font>
    <font>
      <sz val="10"/>
      <color indexed="10"/>
      <name val="Arial"/>
      <family val="2"/>
    </font>
    <font>
      <b/>
      <sz val="9"/>
      <name val="Arial"/>
      <family val="2"/>
    </font>
    <font>
      <sz val="8"/>
      <color indexed="9"/>
      <name val="Arial"/>
      <family val="2"/>
    </font>
    <font>
      <b/>
      <sz val="8"/>
      <color indexed="12"/>
      <name val="Arial"/>
      <family val="2"/>
    </font>
    <font>
      <b/>
      <sz val="14"/>
      <color indexed="12"/>
      <name val="Arial"/>
      <family val="2"/>
    </font>
    <font>
      <sz val="8"/>
      <name val="Arial"/>
      <family val="2"/>
    </font>
    <font>
      <sz val="11"/>
      <color indexed="8"/>
      <name val="Calibri"/>
      <family val="2"/>
    </font>
    <font>
      <b/>
      <sz val="11"/>
      <color indexed="10"/>
      <name val="Calibri"/>
      <family val="2"/>
    </font>
    <font>
      <b/>
      <sz val="11"/>
      <color indexed="9"/>
      <name val="Calibri"/>
      <family val="2"/>
    </font>
    <font>
      <i/>
      <sz val="11"/>
      <color indexed="23"/>
      <name val="Calibri"/>
      <family val="2"/>
    </font>
    <font>
      <sz val="11"/>
      <color indexed="10"/>
      <name val="Calibri"/>
      <family val="2"/>
    </font>
    <font>
      <b/>
      <sz val="11"/>
      <color indexed="8"/>
      <name val="Calibri"/>
      <family val="2"/>
    </font>
    <font>
      <sz val="10"/>
      <color indexed="8"/>
      <name val="Calibri"/>
      <family val="2"/>
    </font>
    <font>
      <b/>
      <sz val="10"/>
      <name val="Arial"/>
      <family val="2"/>
    </font>
    <font>
      <sz val="10"/>
      <name val="Arial"/>
      <family val="2"/>
    </font>
    <font>
      <sz val="10"/>
      <color indexed="9"/>
      <name val="Arial"/>
      <family val="2"/>
    </font>
    <font>
      <b/>
      <i/>
      <sz val="10"/>
      <color indexed="10"/>
      <name val="Arial"/>
      <family val="2"/>
    </font>
    <font>
      <sz val="10"/>
      <color indexed="10"/>
      <name val="Arial"/>
      <family val="2"/>
    </font>
    <font>
      <sz val="10"/>
      <color indexed="48"/>
      <name val="Arial"/>
      <family val="2"/>
    </font>
    <font>
      <b/>
      <i/>
      <sz val="8"/>
      <color indexed="12"/>
      <name val="Arial"/>
      <family val="2"/>
    </font>
    <font>
      <sz val="8"/>
      <color indexed="10"/>
      <name val="Arial"/>
      <family val="2"/>
    </font>
    <font>
      <b/>
      <sz val="10"/>
      <color indexed="14"/>
      <name val="Arial"/>
      <family val="2"/>
    </font>
    <font>
      <b/>
      <sz val="9"/>
      <color indexed="10"/>
      <name val="Arial"/>
      <family val="2"/>
    </font>
    <font>
      <sz val="9"/>
      <name val="Arial"/>
      <family val="2"/>
    </font>
    <font>
      <b/>
      <sz val="14"/>
      <color indexed="10"/>
      <name val="Arial"/>
      <family val="2"/>
    </font>
    <font>
      <u/>
      <sz val="9"/>
      <name val="Arial"/>
      <family val="2"/>
    </font>
    <font>
      <i/>
      <sz val="9"/>
      <name val="Arial"/>
      <family val="2"/>
    </font>
    <font>
      <sz val="6"/>
      <name val="Arial"/>
      <family val="2"/>
    </font>
    <font>
      <b/>
      <sz val="24"/>
      <color indexed="8"/>
      <name val="Calibri"/>
      <family val="2"/>
    </font>
    <font>
      <b/>
      <sz val="18"/>
      <color indexed="8"/>
      <name val="Calibri"/>
      <family val="2"/>
    </font>
    <font>
      <sz val="14"/>
      <color indexed="8"/>
      <name val="Calibri"/>
      <family val="2"/>
    </font>
    <font>
      <b/>
      <sz val="16"/>
      <color indexed="30"/>
      <name val="Calibri"/>
      <family val="2"/>
    </font>
    <font>
      <sz val="8"/>
      <color indexed="8"/>
      <name val="Calibri"/>
      <family val="2"/>
    </font>
    <font>
      <sz val="9"/>
      <color indexed="8"/>
      <name val="Calibri"/>
      <family val="2"/>
    </font>
    <font>
      <b/>
      <sz val="8"/>
      <color indexed="10"/>
      <name val="Calibri"/>
      <family val="2"/>
    </font>
    <font>
      <b/>
      <sz val="9"/>
      <color indexed="8"/>
      <name val="Calibri"/>
      <family val="2"/>
    </font>
    <font>
      <b/>
      <sz val="10"/>
      <color indexed="8"/>
      <name val="Calibri"/>
      <family val="2"/>
    </font>
    <font>
      <sz val="8"/>
      <color indexed="10"/>
      <name val="Calibri"/>
      <family val="2"/>
    </font>
    <font>
      <sz val="9"/>
      <color indexed="10"/>
      <name val="Calibri"/>
      <family val="2"/>
    </font>
    <font>
      <b/>
      <sz val="10"/>
      <color indexed="10"/>
      <name val="Calibri"/>
      <family val="2"/>
    </font>
    <font>
      <b/>
      <sz val="14"/>
      <color indexed="30"/>
      <name val="Calibri"/>
      <family val="2"/>
    </font>
    <font>
      <b/>
      <sz val="12"/>
      <color indexed="8"/>
      <name val="Calibri"/>
      <family val="2"/>
    </font>
    <font>
      <sz val="10"/>
      <color indexed="8"/>
      <name val="Calibri"/>
      <family val="2"/>
    </font>
    <font>
      <sz val="12"/>
      <color indexed="8"/>
      <name val="Calibri"/>
      <family val="2"/>
    </font>
    <font>
      <b/>
      <sz val="14"/>
      <color indexed="8"/>
      <name val="Calibri"/>
      <family val="2"/>
    </font>
    <font>
      <b/>
      <sz val="11"/>
      <color indexed="8"/>
      <name val="Calibri"/>
      <family val="2"/>
    </font>
    <font>
      <b/>
      <sz val="10"/>
      <color indexed="8"/>
      <name val="High Tower Text"/>
      <family val="1"/>
    </font>
    <font>
      <sz val="11"/>
      <color indexed="8"/>
      <name val="High Tower Text"/>
      <family val="1"/>
    </font>
    <font>
      <sz val="10"/>
      <color indexed="8"/>
      <name val="High Tower Text"/>
      <family val="1"/>
    </font>
    <font>
      <sz val="5"/>
      <name val="Arial"/>
      <family val="2"/>
    </font>
    <font>
      <b/>
      <sz val="9"/>
      <color indexed="10"/>
      <name val="Calibri"/>
      <family val="2"/>
    </font>
    <font>
      <i/>
      <sz val="8"/>
      <color indexed="10"/>
      <name val="Arial"/>
      <family val="2"/>
    </font>
    <font>
      <sz val="9"/>
      <color indexed="10"/>
      <name val="Arial"/>
      <family val="2"/>
    </font>
    <font>
      <u/>
      <sz val="10"/>
      <name val="Arial"/>
      <family val="2"/>
    </font>
    <font>
      <sz val="7"/>
      <color indexed="10"/>
      <name val="Arial"/>
      <family val="2"/>
    </font>
    <font>
      <b/>
      <sz val="8"/>
      <color indexed="8"/>
      <name val="Calibri"/>
      <family val="2"/>
    </font>
    <font>
      <b/>
      <sz val="9"/>
      <name val="Arial"/>
      <family val="2"/>
    </font>
    <font>
      <sz val="8"/>
      <color indexed="10"/>
      <name val="Arial"/>
      <family val="2"/>
    </font>
    <font>
      <sz val="9"/>
      <color indexed="9"/>
      <name val="Stencil"/>
      <family val="5"/>
    </font>
    <font>
      <sz val="7"/>
      <color indexed="8"/>
      <name val="Calibri"/>
      <family val="2"/>
    </font>
    <font>
      <sz val="11"/>
      <color indexed="8"/>
      <name val="Calibri"/>
      <family val="2"/>
    </font>
    <font>
      <b/>
      <sz val="16"/>
      <color indexed="20"/>
      <name val="Arial"/>
      <family val="2"/>
    </font>
    <font>
      <b/>
      <sz val="12"/>
      <color indexed="20"/>
      <name val="Arial"/>
      <family val="2"/>
    </font>
    <font>
      <sz val="7"/>
      <name val="Arial"/>
      <family val="2"/>
    </font>
    <font>
      <b/>
      <sz val="18"/>
      <color indexed="12"/>
      <name val="Arial"/>
      <family val="2"/>
    </font>
    <font>
      <sz val="12"/>
      <name val="Times New Roman"/>
      <family val="1"/>
    </font>
    <font>
      <sz val="10"/>
      <color indexed="12"/>
      <name val="Arial"/>
      <family val="2"/>
    </font>
    <font>
      <b/>
      <sz val="11"/>
      <color indexed="12"/>
      <name val="Arial"/>
      <family val="2"/>
    </font>
    <font>
      <b/>
      <sz val="12"/>
      <color indexed="12"/>
      <name val="Times New Roman"/>
      <family val="1"/>
    </font>
    <font>
      <b/>
      <i/>
      <sz val="12"/>
      <name val="Times New Roman"/>
      <family val="1"/>
    </font>
    <font>
      <sz val="12"/>
      <color indexed="48"/>
      <name val="Symbol"/>
      <family val="1"/>
      <charset val="2"/>
    </font>
    <font>
      <b/>
      <vertAlign val="superscript"/>
      <sz val="12"/>
      <color indexed="12"/>
      <name val="Times New Roman"/>
      <family val="1"/>
    </font>
    <font>
      <sz val="10"/>
      <color indexed="17"/>
      <name val="Arial"/>
      <family val="2"/>
    </font>
    <font>
      <sz val="9"/>
      <color indexed="17"/>
      <name val="Calibri"/>
      <family val="2"/>
    </font>
    <font>
      <i/>
      <sz val="8"/>
      <color indexed="62"/>
      <name val="Arial"/>
      <family val="2"/>
    </font>
    <font>
      <sz val="8"/>
      <color indexed="62"/>
      <name val="Arial"/>
      <family val="2"/>
    </font>
    <font>
      <b/>
      <sz val="10"/>
      <color indexed="62"/>
      <name val="Arial"/>
      <family val="2"/>
    </font>
    <font>
      <sz val="10"/>
      <color indexed="9"/>
      <name val="Arial"/>
      <family val="2"/>
    </font>
    <font>
      <b/>
      <sz val="10"/>
      <color indexed="52"/>
      <name val="Arial"/>
      <family val="2"/>
    </font>
    <font>
      <sz val="7"/>
      <name val="Arial"/>
      <family val="2"/>
    </font>
    <font>
      <sz val="10"/>
      <name val="Arial"/>
      <family val="2"/>
    </font>
    <font>
      <sz val="10"/>
      <color indexed="9"/>
      <name val="Arial"/>
      <family val="2"/>
    </font>
    <font>
      <sz val="10"/>
      <name val="Arial"/>
      <family val="2"/>
    </font>
    <font>
      <sz val="10"/>
      <color theme="0"/>
      <name val="Arial"/>
      <family val="2"/>
    </font>
    <font>
      <sz val="8"/>
      <color theme="0"/>
      <name val="Arial"/>
      <family val="2"/>
    </font>
    <font>
      <b/>
      <sz val="10"/>
      <color theme="0" tint="-4.9989318521683403E-2"/>
      <name val="Arial"/>
      <family val="2"/>
    </font>
    <font>
      <sz val="10"/>
      <name val="Arial"/>
    </font>
    <font>
      <b/>
      <sz val="18"/>
      <color rgb="FFFF0000"/>
      <name val="Calibri"/>
      <family val="2"/>
    </font>
    <font>
      <sz val="9"/>
      <color indexed="81"/>
      <name val="Tahoma"/>
      <charset val="1"/>
    </font>
    <font>
      <b/>
      <sz val="9"/>
      <color indexed="81"/>
      <name val="Tahoma"/>
      <charset val="1"/>
    </font>
  </fonts>
  <fills count="25">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9"/>
        <bgColor indexed="64"/>
      </patternFill>
    </fill>
    <fill>
      <patternFill patternType="solid">
        <fgColor indexed="46"/>
        <bgColor indexed="64"/>
      </patternFill>
    </fill>
    <fill>
      <patternFill patternType="solid">
        <fgColor indexed="44"/>
        <bgColor indexed="64"/>
      </patternFill>
    </fill>
    <fill>
      <patternFill patternType="solid">
        <fgColor indexed="50"/>
        <bgColor indexed="64"/>
      </patternFill>
    </fill>
    <fill>
      <patternFill patternType="solid">
        <fgColor indexed="14"/>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22"/>
        <bgColor indexed="64"/>
      </patternFill>
    </fill>
    <fill>
      <patternFill patternType="solid">
        <fgColor indexed="40"/>
        <bgColor indexed="64"/>
      </patternFill>
    </fill>
    <fill>
      <patternFill patternType="solid">
        <fgColor indexed="47"/>
        <bgColor indexed="64"/>
      </patternFill>
    </fill>
    <fill>
      <patternFill patternType="solid">
        <fgColor indexed="8"/>
        <bgColor indexed="64"/>
      </patternFill>
    </fill>
    <fill>
      <patternFill patternType="solid">
        <fgColor indexed="41"/>
        <bgColor indexed="64"/>
      </patternFill>
    </fill>
    <fill>
      <patternFill patternType="solid">
        <fgColor indexed="15"/>
        <bgColor indexed="64"/>
      </patternFill>
    </fill>
    <fill>
      <patternFill patternType="solid">
        <fgColor indexed="11"/>
        <bgColor indexed="64"/>
      </patternFill>
    </fill>
    <fill>
      <patternFill patternType="solid">
        <fgColor indexed="27"/>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medium">
        <color indexed="3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945">
    <xf numFmtId="0" fontId="0" fillId="0" borderId="0" xfId="0"/>
    <xf numFmtId="164" fontId="0" fillId="0" borderId="0" xfId="1" applyNumberFormat="1" applyFont="1"/>
    <xf numFmtId="0" fontId="0" fillId="0" borderId="0" xfId="0" applyBorder="1"/>
    <xf numFmtId="164" fontId="0" fillId="0" borderId="0" xfId="0" applyNumberFormat="1"/>
    <xf numFmtId="43" fontId="0" fillId="0" borderId="0" xfId="0" applyNumberFormat="1"/>
    <xf numFmtId="164" fontId="0" fillId="0" borderId="1" xfId="1" applyNumberFormat="1" applyFont="1" applyBorder="1"/>
    <xf numFmtId="0" fontId="0" fillId="0" borderId="1" xfId="0" applyBorder="1"/>
    <xf numFmtId="0" fontId="5" fillId="0" borderId="0" xfId="0" applyFont="1"/>
    <xf numFmtId="0" fontId="0" fillId="2" borderId="0" xfId="0" applyFill="1"/>
    <xf numFmtId="164" fontId="0" fillId="0" borderId="0" xfId="1" applyNumberFormat="1" applyFont="1" applyFill="1"/>
    <xf numFmtId="0" fontId="0" fillId="0" borderId="0" xfId="0" applyFill="1"/>
    <xf numFmtId="0" fontId="0" fillId="3" borderId="0" xfId="0" applyFill="1"/>
    <xf numFmtId="0" fontId="0" fillId="4" borderId="0" xfId="0" applyFill="1"/>
    <xf numFmtId="0" fontId="11" fillId="4" borderId="0" xfId="0" applyFont="1" applyFill="1"/>
    <xf numFmtId="0" fontId="0" fillId="5" borderId="0" xfId="0" applyFill="1"/>
    <xf numFmtId="0" fontId="0" fillId="6" borderId="0" xfId="0" applyFill="1"/>
    <xf numFmtId="0" fontId="0" fillId="7" borderId="0" xfId="0" applyFill="1"/>
    <xf numFmtId="0" fontId="0" fillId="8" borderId="0" xfId="0" applyFill="1"/>
    <xf numFmtId="0" fontId="10" fillId="0" borderId="0" xfId="0" applyFont="1"/>
    <xf numFmtId="0" fontId="0" fillId="0" borderId="0" xfId="0" applyAlignment="1">
      <alignment horizontal="center"/>
    </xf>
    <xf numFmtId="164" fontId="0" fillId="2" borderId="0" xfId="1" applyNumberFormat="1" applyFont="1" applyFill="1"/>
    <xf numFmtId="0" fontId="0" fillId="9" borderId="0" xfId="0" applyFill="1"/>
    <xf numFmtId="0" fontId="0" fillId="0" borderId="2" xfId="0" applyBorder="1"/>
    <xf numFmtId="0" fontId="16" fillId="0" borderId="0" xfId="0" applyFont="1"/>
    <xf numFmtId="0" fontId="0" fillId="10" borderId="0" xfId="0" applyFill="1"/>
    <xf numFmtId="0" fontId="0" fillId="11" borderId="0" xfId="0" applyFill="1"/>
    <xf numFmtId="0" fontId="0" fillId="6" borderId="0" xfId="0" applyFill="1" applyBorder="1"/>
    <xf numFmtId="0" fontId="0" fillId="4" borderId="0" xfId="0" applyFill="1" applyBorder="1"/>
    <xf numFmtId="0" fontId="0" fillId="0" borderId="1" xfId="0" applyBorder="1" applyAlignment="1">
      <alignment horizontal="center"/>
    </xf>
    <xf numFmtId="0" fontId="10" fillId="0" borderId="1" xfId="0" applyFont="1" applyBorder="1"/>
    <xf numFmtId="0" fontId="5" fillId="3" borderId="0" xfId="0" applyFont="1" applyFill="1"/>
    <xf numFmtId="0" fontId="20" fillId="0" borderId="0" xfId="0" applyFont="1"/>
    <xf numFmtId="0" fontId="20" fillId="0" borderId="0" xfId="0" applyFont="1" applyBorder="1"/>
    <xf numFmtId="0" fontId="0" fillId="12" borderId="0" xfId="0" applyFill="1"/>
    <xf numFmtId="0" fontId="0" fillId="13" borderId="0" xfId="0" applyFill="1"/>
    <xf numFmtId="0" fontId="2" fillId="4" borderId="0" xfId="0" applyFont="1" applyFill="1"/>
    <xf numFmtId="0" fontId="5" fillId="0" borderId="0" xfId="0" applyFont="1" applyFill="1"/>
    <xf numFmtId="0" fontId="22" fillId="0" borderId="0" xfId="0" applyFont="1"/>
    <xf numFmtId="167" fontId="0" fillId="0" borderId="0" xfId="0" applyNumberFormat="1"/>
    <xf numFmtId="165" fontId="0" fillId="0" borderId="0" xfId="1" applyNumberFormat="1" applyFont="1" applyFill="1"/>
    <xf numFmtId="164" fontId="0" fillId="2" borderId="1" xfId="1" applyNumberFormat="1" applyFont="1" applyFill="1" applyBorder="1"/>
    <xf numFmtId="164" fontId="0" fillId="0" borderId="1" xfId="1" applyNumberFormat="1" applyFont="1" applyFill="1" applyBorder="1"/>
    <xf numFmtId="0" fontId="0" fillId="0" borderId="0" xfId="1" applyNumberFormat="1" applyFont="1" applyAlignment="1">
      <alignment horizontal="right"/>
    </xf>
    <xf numFmtId="0" fontId="0" fillId="14" borderId="0" xfId="0" applyFill="1"/>
    <xf numFmtId="0" fontId="5" fillId="15" borderId="0" xfId="0" applyFont="1" applyFill="1"/>
    <xf numFmtId="0" fontId="5" fillId="0" borderId="1" xfId="0" applyFont="1" applyBorder="1"/>
    <xf numFmtId="0" fontId="5" fillId="0" borderId="2" xfId="0" applyFont="1" applyBorder="1"/>
    <xf numFmtId="0" fontId="5" fillId="0" borderId="0" xfId="0" applyFont="1" applyFill="1" applyBorder="1"/>
    <xf numFmtId="0" fontId="25" fillId="0" borderId="0" xfId="0" applyFont="1"/>
    <xf numFmtId="43" fontId="0" fillId="0" borderId="0" xfId="1" applyFont="1"/>
    <xf numFmtId="0" fontId="5" fillId="0" borderId="0" xfId="0" applyFont="1" applyBorder="1"/>
    <xf numFmtId="0" fontId="0" fillId="4" borderId="0" xfId="0" applyFill="1" applyAlignment="1">
      <alignment horizontal="center"/>
    </xf>
    <xf numFmtId="0" fontId="0" fillId="4" borderId="3" xfId="0" applyFill="1" applyBorder="1" applyAlignment="1">
      <alignment horizontal="center"/>
    </xf>
    <xf numFmtId="0" fontId="25" fillId="4" borderId="0" xfId="0" applyFont="1" applyFill="1"/>
    <xf numFmtId="10" fontId="0" fillId="4" borderId="0" xfId="6" applyNumberFormat="1" applyFont="1" applyFill="1"/>
    <xf numFmtId="0" fontId="24" fillId="0" borderId="0" xfId="0" applyFont="1"/>
    <xf numFmtId="0" fontId="6" fillId="4" borderId="0" xfId="0" applyFont="1" applyFill="1"/>
    <xf numFmtId="14" fontId="0" fillId="0" borderId="0" xfId="0" applyNumberFormat="1"/>
    <xf numFmtId="0" fontId="0" fillId="4" borderId="4" xfId="0" applyFill="1" applyBorder="1"/>
    <xf numFmtId="164" fontId="5" fillId="10" borderId="0" xfId="1" applyNumberFormat="1" applyFont="1" applyFill="1" applyAlignment="1" applyProtection="1">
      <alignment horizontal="right"/>
    </xf>
    <xf numFmtId="41" fontId="5" fillId="10" borderId="0" xfId="2" applyFont="1" applyFill="1"/>
    <xf numFmtId="41" fontId="5" fillId="0" borderId="0" xfId="2" applyFont="1"/>
    <xf numFmtId="41" fontId="5" fillId="0" borderId="0" xfId="2" applyFont="1" applyFill="1"/>
    <xf numFmtId="0" fontId="23" fillId="0" borderId="0" xfId="0" applyFont="1"/>
    <xf numFmtId="41" fontId="23" fillId="0" borderId="0" xfId="2" applyFont="1"/>
    <xf numFmtId="41" fontId="23" fillId="0" borderId="0" xfId="2" applyFont="1" applyFill="1"/>
    <xf numFmtId="0" fontId="19" fillId="0" borderId="0" xfId="0" applyFont="1" applyFill="1" applyBorder="1"/>
    <xf numFmtId="164" fontId="5" fillId="10" borderId="0" xfId="1" applyNumberFormat="1" applyFont="1" applyFill="1" applyProtection="1"/>
    <xf numFmtId="41" fontId="5" fillId="0" borderId="0" xfId="6" applyNumberFormat="1" applyFont="1"/>
    <xf numFmtId="41" fontId="5" fillId="10" borderId="0" xfId="2" applyFont="1" applyFill="1" applyProtection="1"/>
    <xf numFmtId="0" fontId="39" fillId="0" borderId="0" xfId="0" applyFont="1"/>
    <xf numFmtId="41" fontId="39" fillId="0" borderId="0" xfId="2" applyFont="1"/>
    <xf numFmtId="0" fontId="23" fillId="0" borderId="5" xfId="0" applyFont="1" applyBorder="1" applyAlignment="1">
      <alignment horizontal="centerContinuous"/>
    </xf>
    <xf numFmtId="0" fontId="23" fillId="0" borderId="1" xfId="0" applyFont="1" applyBorder="1" applyAlignment="1">
      <alignment horizontal="centerContinuous"/>
    </xf>
    <xf numFmtId="0" fontId="23" fillId="0" borderId="1" xfId="0" applyFont="1" applyFill="1" applyBorder="1" applyAlignment="1">
      <alignment horizontal="centerContinuous"/>
    </xf>
    <xf numFmtId="41" fontId="39" fillId="0" borderId="0" xfId="2" applyFont="1" applyFill="1"/>
    <xf numFmtId="41" fontId="23" fillId="0" borderId="6" xfId="2" applyFont="1" applyBorder="1"/>
    <xf numFmtId="41" fontId="23" fillId="0" borderId="6" xfId="2" applyFont="1" applyFill="1" applyBorder="1"/>
    <xf numFmtId="164" fontId="5" fillId="10" borderId="0" xfId="1" applyNumberFormat="1" applyFont="1" applyFill="1" applyAlignment="1" applyProtection="1">
      <alignment horizontal="left"/>
    </xf>
    <xf numFmtId="41" fontId="0" fillId="0" borderId="0" xfId="0" applyNumberFormat="1"/>
    <xf numFmtId="164" fontId="0" fillId="2" borderId="3" xfId="1" applyNumberFormat="1" applyFont="1" applyFill="1" applyBorder="1"/>
    <xf numFmtId="168" fontId="5" fillId="0" borderId="0" xfId="1" applyNumberFormat="1" applyFont="1"/>
    <xf numFmtId="0" fontId="12" fillId="4" borderId="0" xfId="0" applyFont="1" applyFill="1" applyBorder="1"/>
    <xf numFmtId="0" fontId="12" fillId="4" borderId="0" xfId="0" applyFont="1" applyFill="1"/>
    <xf numFmtId="0" fontId="25" fillId="4" borderId="0" xfId="0" applyFont="1" applyFill="1" applyAlignment="1">
      <alignment horizontal="left"/>
    </xf>
    <xf numFmtId="0" fontId="25" fillId="4" borderId="4" xfId="0" applyFont="1" applyFill="1" applyBorder="1" applyAlignment="1">
      <alignment horizontal="left"/>
    </xf>
    <xf numFmtId="0" fontId="2" fillId="4" borderId="7" xfId="0" applyFont="1" applyFill="1" applyBorder="1"/>
    <xf numFmtId="10" fontId="2" fillId="4" borderId="0" xfId="6" applyNumberFormat="1" applyFont="1" applyFill="1"/>
    <xf numFmtId="10" fontId="2" fillId="4" borderId="0" xfId="0" applyNumberFormat="1" applyFont="1" applyFill="1"/>
    <xf numFmtId="0" fontId="0" fillId="6" borderId="3" xfId="0" applyFill="1" applyBorder="1"/>
    <xf numFmtId="0" fontId="19" fillId="4" borderId="0" xfId="0" applyFont="1" applyFill="1"/>
    <xf numFmtId="10" fontId="1" fillId="6" borderId="3" xfId="6" applyNumberFormat="1" applyFont="1" applyFill="1" applyBorder="1"/>
    <xf numFmtId="10" fontId="0" fillId="6" borderId="3" xfId="6" applyNumberFormat="1" applyFont="1" applyFill="1" applyBorder="1"/>
    <xf numFmtId="0" fontId="0" fillId="6" borderId="3" xfId="0" applyFill="1" applyBorder="1" applyAlignment="1">
      <alignment horizontal="center"/>
    </xf>
    <xf numFmtId="0" fontId="42" fillId="4" borderId="0" xfId="0" applyFont="1" applyFill="1"/>
    <xf numFmtId="0" fontId="41" fillId="0" borderId="0" xfId="0" applyFont="1" applyAlignment="1">
      <alignment horizontal="center"/>
    </xf>
    <xf numFmtId="164" fontId="25" fillId="0" borderId="0" xfId="1" applyNumberFormat="1" applyFont="1"/>
    <xf numFmtId="164" fontId="25" fillId="4" borderId="0" xfId="1" applyNumberFormat="1" applyFont="1" applyFill="1" applyBorder="1" applyAlignment="1">
      <alignment horizontal="center"/>
    </xf>
    <xf numFmtId="0" fontId="43" fillId="4" borderId="0" xfId="0" applyFont="1" applyFill="1"/>
    <xf numFmtId="0" fontId="44" fillId="0" borderId="0" xfId="0" quotePrefix="1" applyFont="1"/>
    <xf numFmtId="165" fontId="25" fillId="0" borderId="0" xfId="1" applyNumberFormat="1" applyFont="1"/>
    <xf numFmtId="0" fontId="45" fillId="0" borderId="0" xfId="0" applyFont="1"/>
    <xf numFmtId="0" fontId="46" fillId="4" borderId="0" xfId="0" applyFont="1" applyFill="1"/>
    <xf numFmtId="0" fontId="36" fillId="4" borderId="0" xfId="0" applyFont="1" applyFill="1"/>
    <xf numFmtId="0" fontId="18" fillId="4" borderId="0" xfId="0" applyFont="1" applyFill="1"/>
    <xf numFmtId="0" fontId="1" fillId="10" borderId="3" xfId="0" applyFont="1" applyFill="1" applyBorder="1" applyAlignment="1">
      <alignment horizontal="center"/>
    </xf>
    <xf numFmtId="164" fontId="25" fillId="11" borderId="0" xfId="1" applyNumberFormat="1" applyFont="1" applyFill="1"/>
    <xf numFmtId="0" fontId="0" fillId="4" borderId="8" xfId="0" applyFill="1" applyBorder="1"/>
    <xf numFmtId="0" fontId="51" fillId="4" borderId="0" xfId="0" applyFont="1" applyFill="1"/>
    <xf numFmtId="0" fontId="0" fillId="4" borderId="0" xfId="0" applyFill="1" applyAlignment="1">
      <alignment horizontal="right"/>
    </xf>
    <xf numFmtId="0" fontId="0" fillId="4" borderId="9" xfId="0" applyFill="1" applyBorder="1" applyAlignment="1">
      <alignment horizontal="right"/>
    </xf>
    <xf numFmtId="0" fontId="0" fillId="4" borderId="10" xfId="0" quotePrefix="1" applyFill="1" applyBorder="1" applyAlignment="1">
      <alignment horizontal="right"/>
    </xf>
    <xf numFmtId="0" fontId="0" fillId="4" borderId="10" xfId="0" applyFill="1" applyBorder="1"/>
    <xf numFmtId="0" fontId="0" fillId="4" borderId="11" xfId="0" applyFill="1" applyBorder="1" applyAlignment="1">
      <alignment horizontal="right"/>
    </xf>
    <xf numFmtId="0" fontId="0" fillId="4" borderId="0" xfId="0" quotePrefix="1" applyFill="1" applyBorder="1" applyAlignment="1">
      <alignment horizontal="right"/>
    </xf>
    <xf numFmtId="0" fontId="0" fillId="4" borderId="0" xfId="0" applyFill="1" applyBorder="1" applyAlignment="1">
      <alignment horizontal="center"/>
    </xf>
    <xf numFmtId="0" fontId="0" fillId="4" borderId="12" xfId="0" applyFill="1" applyBorder="1"/>
    <xf numFmtId="0" fontId="0" fillId="4" borderId="1" xfId="0" applyFill="1" applyBorder="1" applyAlignment="1">
      <alignment horizontal="center"/>
    </xf>
    <xf numFmtId="0" fontId="0" fillId="4" borderId="13" xfId="0" applyFill="1" applyBorder="1" applyAlignment="1">
      <alignment horizontal="center"/>
    </xf>
    <xf numFmtId="0" fontId="0" fillId="4" borderId="14" xfId="0" applyFill="1" applyBorder="1"/>
    <xf numFmtId="0" fontId="0" fillId="4" borderId="15" xfId="0" applyFill="1" applyBorder="1"/>
    <xf numFmtId="0" fontId="0" fillId="4" borderId="16" xfId="0" applyFill="1" applyBorder="1"/>
    <xf numFmtId="0" fontId="0" fillId="4" borderId="9" xfId="0" applyFill="1" applyBorder="1"/>
    <xf numFmtId="0" fontId="0" fillId="4" borderId="17" xfId="0" applyFill="1" applyBorder="1"/>
    <xf numFmtId="0" fontId="0" fillId="4" borderId="11" xfId="0" applyFill="1" applyBorder="1"/>
    <xf numFmtId="0" fontId="0" fillId="4" borderId="0" xfId="0" applyFill="1" applyBorder="1" applyAlignment="1"/>
    <xf numFmtId="0" fontId="0" fillId="4" borderId="0" xfId="0" applyFill="1" applyBorder="1" applyAlignment="1">
      <alignment horizontal="right"/>
    </xf>
    <xf numFmtId="0" fontId="32" fillId="4" borderId="0" xfId="0" applyFont="1" applyFill="1" applyBorder="1"/>
    <xf numFmtId="0" fontId="0" fillId="4" borderId="0" xfId="0" applyFill="1" applyBorder="1" applyAlignment="1">
      <alignment horizontal="center" vertical="center" wrapText="1"/>
    </xf>
    <xf numFmtId="0" fontId="32" fillId="4" borderId="0" xfId="0" applyFont="1" applyFill="1" applyBorder="1" applyAlignment="1">
      <alignment horizontal="center"/>
    </xf>
    <xf numFmtId="0" fontId="0" fillId="4" borderId="2" xfId="0" applyFill="1" applyBorder="1" applyAlignment="1">
      <alignment horizontal="left"/>
    </xf>
    <xf numFmtId="0" fontId="0" fillId="4" borderId="18" xfId="0" applyFill="1" applyBorder="1" applyAlignment="1">
      <alignment horizontal="center"/>
    </xf>
    <xf numFmtId="0" fontId="0" fillId="4" borderId="19" xfId="0" applyFill="1" applyBorder="1"/>
    <xf numFmtId="0" fontId="0" fillId="4" borderId="6" xfId="0" applyFill="1" applyBorder="1"/>
    <xf numFmtId="0" fontId="0" fillId="4" borderId="20" xfId="0" applyFill="1" applyBorder="1"/>
    <xf numFmtId="0" fontId="30" fillId="4" borderId="10" xfId="0" applyFont="1" applyFill="1" applyBorder="1"/>
    <xf numFmtId="0" fontId="0" fillId="4" borderId="11" xfId="0" quotePrefix="1" applyFill="1" applyBorder="1" applyAlignment="1">
      <alignment horizontal="right"/>
    </xf>
    <xf numFmtId="0" fontId="0" fillId="4" borderId="0" xfId="0" applyFill="1" applyBorder="1" applyAlignment="1">
      <alignment horizontal="left"/>
    </xf>
    <xf numFmtId="0" fontId="0" fillId="6" borderId="21" xfId="0" applyFill="1" applyBorder="1" applyAlignment="1">
      <alignment horizontal="center"/>
    </xf>
    <xf numFmtId="0" fontId="52" fillId="4" borderId="0" xfId="0" quotePrefix="1" applyFont="1" applyFill="1" applyBorder="1"/>
    <xf numFmtId="0" fontId="32" fillId="4" borderId="12" xfId="0" applyFont="1" applyFill="1" applyBorder="1"/>
    <xf numFmtId="0" fontId="53" fillId="4" borderId="0" xfId="0" applyFont="1" applyFill="1" applyBorder="1"/>
    <xf numFmtId="0" fontId="0" fillId="0" borderId="11" xfId="0" quotePrefix="1" applyBorder="1" applyAlignment="1">
      <alignment horizontal="right"/>
    </xf>
    <xf numFmtId="0" fontId="0" fillId="4" borderId="1" xfId="0" applyFill="1" applyBorder="1"/>
    <xf numFmtId="0" fontId="0" fillId="4" borderId="0" xfId="0" quotePrefix="1" applyFill="1" applyBorder="1"/>
    <xf numFmtId="0" fontId="54" fillId="4" borderId="0" xfId="0" applyFont="1" applyFill="1" applyBorder="1"/>
    <xf numFmtId="0" fontId="0" fillId="4" borderId="0" xfId="0" quotePrefix="1" applyFill="1"/>
    <xf numFmtId="0" fontId="0" fillId="4" borderId="0" xfId="0" applyFill="1" applyBorder="1" applyAlignment="1">
      <alignment vertical="center"/>
    </xf>
    <xf numFmtId="0" fontId="0" fillId="6" borderId="0" xfId="0" applyFill="1" applyBorder="1" applyAlignment="1">
      <alignment horizontal="center"/>
    </xf>
    <xf numFmtId="0" fontId="0" fillId="6" borderId="0" xfId="0" applyFill="1" applyAlignment="1">
      <alignment horizontal="center"/>
    </xf>
    <xf numFmtId="0" fontId="53" fillId="4" borderId="0" xfId="0" applyFont="1" applyFill="1" applyBorder="1" applyAlignment="1">
      <alignment horizontal="center"/>
    </xf>
    <xf numFmtId="0" fontId="52" fillId="4" borderId="0" xfId="0" applyFont="1" applyFill="1" applyBorder="1" applyAlignment="1">
      <alignment horizontal="right"/>
    </xf>
    <xf numFmtId="164" fontId="0" fillId="6" borderId="3" xfId="1" applyNumberFormat="1" applyFont="1" applyFill="1" applyBorder="1" applyAlignment="1">
      <alignment horizontal="center"/>
    </xf>
    <xf numFmtId="0" fontId="32" fillId="4" borderId="2" xfId="0" applyFont="1" applyFill="1" applyBorder="1" applyAlignment="1">
      <alignment horizontal="left"/>
    </xf>
    <xf numFmtId="0" fontId="53" fillId="4" borderId="0" xfId="0" applyFont="1" applyFill="1" applyAlignment="1"/>
    <xf numFmtId="0" fontId="32" fillId="4" borderId="0" xfId="0" applyFont="1" applyFill="1"/>
    <xf numFmtId="0" fontId="52" fillId="4" borderId="0" xfId="0" applyFont="1" applyFill="1"/>
    <xf numFmtId="0" fontId="53" fillId="4" borderId="0" xfId="0" applyFont="1" applyFill="1"/>
    <xf numFmtId="164" fontId="52" fillId="4" borderId="3" xfId="1" applyNumberFormat="1" applyFont="1" applyFill="1" applyBorder="1"/>
    <xf numFmtId="0" fontId="19" fillId="4" borderId="0" xfId="0" applyFont="1" applyFill="1" applyAlignment="1">
      <alignment horizontal="center"/>
    </xf>
    <xf numFmtId="0" fontId="52" fillId="4" borderId="3" xfId="0" applyFont="1" applyFill="1" applyBorder="1"/>
    <xf numFmtId="0" fontId="40" fillId="4" borderId="0" xfId="0" applyFont="1" applyFill="1" applyAlignment="1">
      <alignment horizontal="center"/>
    </xf>
    <xf numFmtId="0" fontId="32" fillId="4" borderId="22" xfId="0" applyFont="1" applyFill="1" applyBorder="1"/>
    <xf numFmtId="0" fontId="53" fillId="4" borderId="23" xfId="0" applyFont="1" applyFill="1" applyBorder="1" applyAlignment="1"/>
    <xf numFmtId="0" fontId="53" fillId="4" borderId="24" xfId="0" applyFont="1" applyFill="1" applyBorder="1" applyAlignment="1"/>
    <xf numFmtId="0" fontId="53" fillId="4" borderId="25" xfId="0" applyFont="1" applyFill="1" applyBorder="1"/>
    <xf numFmtId="0" fontId="32" fillId="4" borderId="25" xfId="0" applyFont="1" applyFill="1" applyBorder="1"/>
    <xf numFmtId="0" fontId="0" fillId="4" borderId="26" xfId="0" applyFill="1" applyBorder="1"/>
    <xf numFmtId="0" fontId="32" fillId="4" borderId="26" xfId="0" applyFont="1" applyFill="1" applyBorder="1"/>
    <xf numFmtId="0" fontId="53" fillId="4" borderId="26" xfId="0" applyFont="1" applyFill="1" applyBorder="1"/>
    <xf numFmtId="164" fontId="52" fillId="4" borderId="3" xfId="1" applyNumberFormat="1" applyFont="1" applyFill="1" applyBorder="1" applyAlignment="1"/>
    <xf numFmtId="164" fontId="52" fillId="4" borderId="0" xfId="1" applyNumberFormat="1" applyFont="1" applyFill="1"/>
    <xf numFmtId="164" fontId="52" fillId="4" borderId="0" xfId="1" applyNumberFormat="1" applyFont="1" applyFill="1" applyBorder="1" applyAlignment="1">
      <alignment horizontal="center"/>
    </xf>
    <xf numFmtId="164" fontId="52" fillId="4" borderId="0" xfId="1" applyNumberFormat="1" applyFont="1" applyFill="1" applyBorder="1"/>
    <xf numFmtId="0" fontId="52" fillId="4" borderId="23" xfId="0" applyFont="1" applyFill="1" applyBorder="1" applyAlignment="1"/>
    <xf numFmtId="0" fontId="53" fillId="4" borderId="25" xfId="0" applyFont="1" applyFill="1" applyBorder="1" applyAlignment="1">
      <alignment horizontal="center"/>
    </xf>
    <xf numFmtId="0" fontId="31" fillId="4" borderId="1" xfId="0" applyFont="1" applyFill="1" applyBorder="1" applyAlignment="1"/>
    <xf numFmtId="0" fontId="0" fillId="4" borderId="27" xfId="0" applyFill="1" applyBorder="1"/>
    <xf numFmtId="0" fontId="53" fillId="4" borderId="3" xfId="0" applyFont="1" applyFill="1" applyBorder="1"/>
    <xf numFmtId="0" fontId="0" fillId="4" borderId="5" xfId="0" applyFill="1" applyBorder="1" applyAlignment="1"/>
    <xf numFmtId="164" fontId="52" fillId="4" borderId="27" xfId="1" applyNumberFormat="1" applyFont="1" applyFill="1" applyBorder="1" applyAlignment="1"/>
    <xf numFmtId="0" fontId="52" fillId="4" borderId="0" xfId="0" applyFont="1" applyFill="1" applyBorder="1" applyAlignment="1">
      <alignment horizontal="center"/>
    </xf>
    <xf numFmtId="164" fontId="52" fillId="4" borderId="0" xfId="1" applyNumberFormat="1" applyFont="1" applyFill="1" applyBorder="1" applyAlignment="1"/>
    <xf numFmtId="164" fontId="32" fillId="4" borderId="0" xfId="1" applyNumberFormat="1" applyFont="1" applyFill="1" applyBorder="1" applyAlignment="1">
      <alignment horizontal="left"/>
    </xf>
    <xf numFmtId="0" fontId="31" fillId="4" borderId="0" xfId="0" applyFont="1" applyFill="1" applyBorder="1"/>
    <xf numFmtId="0" fontId="53" fillId="4" borderId="28" xfId="0" applyFont="1" applyFill="1" applyBorder="1" applyAlignment="1"/>
    <xf numFmtId="0" fontId="53" fillId="4" borderId="3" xfId="0" applyFont="1" applyFill="1" applyBorder="1" applyAlignment="1"/>
    <xf numFmtId="0" fontId="57" fillId="4" borderId="3" xfId="0" applyFont="1" applyFill="1" applyBorder="1" applyAlignment="1">
      <alignment horizontal="right"/>
    </xf>
    <xf numFmtId="164" fontId="52" fillId="6" borderId="3" xfId="1" applyNumberFormat="1" applyFont="1" applyFill="1" applyBorder="1"/>
    <xf numFmtId="0" fontId="57" fillId="4" borderId="3" xfId="0" applyFont="1" applyFill="1" applyBorder="1" applyAlignment="1"/>
    <xf numFmtId="0" fontId="58" fillId="4" borderId="3" xfId="0" applyFont="1" applyFill="1" applyBorder="1" applyAlignment="1"/>
    <xf numFmtId="164" fontId="32" fillId="4" borderId="27" xfId="1" applyNumberFormat="1" applyFont="1" applyFill="1" applyBorder="1" applyAlignment="1"/>
    <xf numFmtId="164" fontId="32" fillId="4" borderId="2" xfId="1" applyNumberFormat="1" applyFont="1" applyFill="1" applyBorder="1" applyAlignment="1"/>
    <xf numFmtId="164" fontId="32" fillId="4" borderId="28" xfId="1" applyNumberFormat="1" applyFont="1" applyFill="1" applyBorder="1" applyAlignment="1"/>
    <xf numFmtId="0" fontId="51" fillId="4" borderId="10" xfId="0" applyFont="1" applyFill="1" applyBorder="1"/>
    <xf numFmtId="0" fontId="59" fillId="4" borderId="0" xfId="0" applyFont="1" applyFill="1" applyBorder="1" applyAlignment="1">
      <alignment horizontal="center"/>
    </xf>
    <xf numFmtId="0" fontId="52" fillId="4" borderId="0" xfId="0" applyFont="1" applyFill="1" applyBorder="1" applyAlignment="1">
      <alignment horizontal="right" vertical="center" wrapText="1"/>
    </xf>
    <xf numFmtId="0" fontId="0" fillId="6" borderId="3" xfId="0" applyFill="1" applyBorder="1" applyAlignment="1">
      <alignment horizontal="center" vertical="center" wrapText="1"/>
    </xf>
    <xf numFmtId="0" fontId="32" fillId="4" borderId="0" xfId="0" applyFont="1" applyFill="1" applyBorder="1" applyAlignment="1"/>
    <xf numFmtId="164" fontId="26" fillId="4" borderId="1" xfId="1" applyNumberFormat="1" applyFont="1" applyFill="1" applyBorder="1" applyAlignment="1"/>
    <xf numFmtId="164" fontId="26" fillId="4" borderId="0" xfId="1" applyNumberFormat="1" applyFont="1" applyFill="1" applyBorder="1" applyAlignment="1"/>
    <xf numFmtId="0" fontId="31" fillId="4" borderId="10" xfId="0" quotePrefix="1" applyFont="1" applyFill="1" applyBorder="1" applyAlignment="1">
      <alignment horizontal="right"/>
    </xf>
    <xf numFmtId="0" fontId="31" fillId="4" borderId="10" xfId="0" applyFont="1" applyFill="1" applyBorder="1"/>
    <xf numFmtId="0" fontId="0" fillId="4" borderId="10" xfId="0" applyFill="1" applyBorder="1" applyAlignment="1"/>
    <xf numFmtId="0" fontId="0" fillId="4" borderId="12" xfId="0" applyFill="1" applyBorder="1" applyAlignment="1">
      <alignment horizontal="center"/>
    </xf>
    <xf numFmtId="0" fontId="0" fillId="4" borderId="7" xfId="0" applyFill="1" applyBorder="1"/>
    <xf numFmtId="164" fontId="0" fillId="4" borderId="7" xfId="0" applyNumberFormat="1" applyFill="1" applyBorder="1" applyAlignment="1"/>
    <xf numFmtId="0" fontId="0" fillId="4" borderId="7" xfId="0" applyFill="1" applyBorder="1" applyAlignment="1"/>
    <xf numFmtId="0" fontId="0" fillId="4" borderId="13" xfId="0" applyFill="1" applyBorder="1"/>
    <xf numFmtId="0" fontId="60" fillId="4" borderId="0" xfId="0" applyFont="1" applyFill="1"/>
    <xf numFmtId="0" fontId="50" fillId="4" borderId="0" xfId="0" applyFont="1" applyFill="1"/>
    <xf numFmtId="10" fontId="26" fillId="4" borderId="0" xfId="6" applyNumberFormat="1" applyFont="1" applyFill="1" applyBorder="1" applyAlignment="1"/>
    <xf numFmtId="0" fontId="53" fillId="4" borderId="0" xfId="0" applyFont="1" applyFill="1" applyBorder="1" applyAlignment="1"/>
    <xf numFmtId="0" fontId="52" fillId="4" borderId="12" xfId="0" applyFont="1" applyFill="1" applyBorder="1" applyAlignment="1"/>
    <xf numFmtId="0" fontId="0" fillId="4" borderId="1" xfId="0" applyFill="1" applyBorder="1" applyAlignment="1"/>
    <xf numFmtId="0" fontId="52" fillId="4" borderId="21" xfId="0" applyFont="1" applyFill="1" applyBorder="1" applyAlignment="1"/>
    <xf numFmtId="0" fontId="32" fillId="4" borderId="21" xfId="0" applyFont="1" applyFill="1" applyBorder="1" applyAlignment="1"/>
    <xf numFmtId="10" fontId="26" fillId="4" borderId="26" xfId="6" applyNumberFormat="1" applyFont="1" applyFill="1" applyBorder="1" applyAlignment="1">
      <alignment vertical="center"/>
    </xf>
    <xf numFmtId="0" fontId="57" fillId="4" borderId="0" xfId="0" applyFont="1" applyFill="1" applyBorder="1" applyAlignment="1">
      <alignment horizontal="left"/>
    </xf>
    <xf numFmtId="10" fontId="26" fillId="4" borderId="3" xfId="6" applyNumberFormat="1" applyFont="1" applyFill="1" applyBorder="1" applyAlignment="1"/>
    <xf numFmtId="0" fontId="0" fillId="4" borderId="3" xfId="0" applyFill="1" applyBorder="1"/>
    <xf numFmtId="0" fontId="52" fillId="4" borderId="0" xfId="0" applyFont="1" applyFill="1" applyBorder="1"/>
    <xf numFmtId="0" fontId="32" fillId="4" borderId="0" xfId="0" applyFont="1" applyFill="1" applyBorder="1" applyAlignment="1">
      <alignment horizontal="left"/>
    </xf>
    <xf numFmtId="0" fontId="64" fillId="4" borderId="0" xfId="0" applyFont="1" applyFill="1"/>
    <xf numFmtId="0" fontId="66" fillId="4" borderId="0" xfId="0" applyFont="1" applyFill="1"/>
    <xf numFmtId="0" fontId="67" fillId="4" borderId="0" xfId="0" applyFont="1" applyFill="1"/>
    <xf numFmtId="0" fontId="67" fillId="0" borderId="0" xfId="0" applyFont="1" applyAlignment="1">
      <alignment horizontal="center"/>
    </xf>
    <xf numFmtId="0" fontId="68" fillId="4" borderId="0" xfId="0" applyFont="1" applyFill="1"/>
    <xf numFmtId="0" fontId="67" fillId="4" borderId="0" xfId="0" applyFont="1" applyFill="1" applyAlignment="1">
      <alignment horizontal="center"/>
    </xf>
    <xf numFmtId="0" fontId="65" fillId="4" borderId="0" xfId="0" applyFont="1" applyFill="1" applyAlignment="1"/>
    <xf numFmtId="0" fontId="0" fillId="4" borderId="0" xfId="0" applyFill="1" applyAlignment="1"/>
    <xf numFmtId="0" fontId="0" fillId="0" borderId="0" xfId="0" applyAlignment="1"/>
    <xf numFmtId="0" fontId="0" fillId="6" borderId="3" xfId="0" applyFill="1" applyBorder="1" applyAlignment="1"/>
    <xf numFmtId="0" fontId="52" fillId="4" borderId="0" xfId="0" applyFont="1" applyFill="1" applyBorder="1" applyAlignment="1"/>
    <xf numFmtId="0" fontId="43" fillId="0" borderId="0" xfId="0" applyFont="1" applyFill="1" applyBorder="1" applyAlignment="1"/>
    <xf numFmtId="0" fontId="53" fillId="0" borderId="0" xfId="0" applyFont="1" applyFill="1" applyBorder="1" applyAlignment="1"/>
    <xf numFmtId="0" fontId="43" fillId="4" borderId="0" xfId="0" applyFont="1" applyFill="1" applyBorder="1" applyAlignment="1"/>
    <xf numFmtId="10" fontId="32" fillId="4" borderId="26" xfId="6" applyNumberFormat="1" applyFont="1" applyFill="1" applyBorder="1" applyAlignment="1"/>
    <xf numFmtId="164" fontId="43" fillId="13" borderId="2" xfId="1" applyNumberFormat="1" applyFont="1" applyFill="1" applyBorder="1" applyAlignment="1">
      <alignment horizontal="center"/>
    </xf>
    <xf numFmtId="167" fontId="0" fillId="0" borderId="0" xfId="1" applyNumberFormat="1" applyFont="1"/>
    <xf numFmtId="0" fontId="47" fillId="0" borderId="0" xfId="0" applyFont="1"/>
    <xf numFmtId="0" fontId="69" fillId="6" borderId="0" xfId="0" applyFont="1" applyFill="1" applyBorder="1" applyAlignment="1"/>
    <xf numFmtId="164" fontId="47" fillId="0" borderId="0" xfId="1" applyNumberFormat="1" applyFont="1"/>
    <xf numFmtId="0" fontId="52" fillId="4" borderId="25" xfId="0" applyFont="1" applyFill="1" applyBorder="1"/>
    <xf numFmtId="0" fontId="52" fillId="4" borderId="26" xfId="0" applyFont="1" applyFill="1" applyBorder="1"/>
    <xf numFmtId="167" fontId="47" fillId="0" borderId="0" xfId="0" applyNumberFormat="1" applyFont="1"/>
    <xf numFmtId="164" fontId="47" fillId="0" borderId="0" xfId="0" applyNumberFormat="1" applyFont="1"/>
    <xf numFmtId="0" fontId="47" fillId="0" borderId="0" xfId="0" applyFont="1" applyAlignment="1">
      <alignment horizontal="center"/>
    </xf>
    <xf numFmtId="0" fontId="37" fillId="4" borderId="0" xfId="0" applyFont="1" applyFill="1"/>
    <xf numFmtId="0" fontId="54" fillId="4" borderId="0" xfId="0" applyFont="1" applyFill="1" applyBorder="1" applyAlignment="1">
      <alignment horizontal="center"/>
    </xf>
    <xf numFmtId="0" fontId="11" fillId="4" borderId="0" xfId="0" applyFont="1" applyFill="1" applyBorder="1" applyAlignment="1"/>
    <xf numFmtId="0" fontId="13" fillId="16" borderId="29" xfId="0" applyFont="1" applyFill="1" applyBorder="1" applyAlignment="1">
      <alignment horizontal="center"/>
    </xf>
    <xf numFmtId="0" fontId="25" fillId="4" borderId="0" xfId="0" applyFont="1" applyFill="1" applyBorder="1" applyAlignment="1"/>
    <xf numFmtId="10" fontId="26" fillId="6" borderId="1" xfId="6" applyNumberFormat="1" applyFont="1" applyFill="1" applyBorder="1" applyAlignment="1"/>
    <xf numFmtId="0" fontId="11" fillId="4" borderId="12" xfId="0" applyFont="1" applyFill="1" applyBorder="1" applyAlignment="1"/>
    <xf numFmtId="0" fontId="0" fillId="4" borderId="12" xfId="0" applyFill="1" applyBorder="1" applyAlignment="1"/>
    <xf numFmtId="0" fontId="25" fillId="4" borderId="0" xfId="0" applyFont="1" applyFill="1" applyBorder="1"/>
    <xf numFmtId="164" fontId="61" fillId="4" borderId="0" xfId="1" applyNumberFormat="1" applyFont="1" applyFill="1" applyBorder="1" applyAlignment="1">
      <alignment horizontal="center" vertical="center"/>
    </xf>
    <xf numFmtId="10" fontId="26" fillId="4" borderId="0" xfId="6" applyNumberFormat="1" applyFont="1" applyFill="1" applyBorder="1" applyAlignment="1">
      <alignment horizontal="center" vertical="center"/>
    </xf>
    <xf numFmtId="0" fontId="0" fillId="4" borderId="30" xfId="0" applyFill="1" applyBorder="1"/>
    <xf numFmtId="164" fontId="61" fillId="4" borderId="12" xfId="1" applyNumberFormat="1" applyFont="1" applyFill="1" applyBorder="1" applyAlignment="1">
      <alignment horizontal="center" vertical="center"/>
    </xf>
    <xf numFmtId="10" fontId="26" fillId="4" borderId="1" xfId="6" applyNumberFormat="1" applyFont="1" applyFill="1" applyBorder="1" applyAlignment="1"/>
    <xf numFmtId="0" fontId="31" fillId="4" borderId="0" xfId="0" quotePrefix="1" applyFont="1" applyFill="1" applyBorder="1" applyAlignment="1">
      <alignment horizontal="right"/>
    </xf>
    <xf numFmtId="0" fontId="31" fillId="4" borderId="3" xfId="0" applyFont="1" applyFill="1" applyBorder="1" applyAlignment="1">
      <alignment horizontal="right"/>
    </xf>
    <xf numFmtId="0" fontId="2" fillId="0" borderId="27" xfId="0" applyFont="1" applyFill="1" applyBorder="1" applyAlignment="1">
      <alignment horizontal="center" vertical="justify"/>
    </xf>
    <xf numFmtId="0" fontId="2" fillId="4" borderId="2" xfId="0" applyFont="1" applyFill="1" applyBorder="1"/>
    <xf numFmtId="0" fontId="0" fillId="4" borderId="15" xfId="0" applyFill="1" applyBorder="1" applyAlignment="1"/>
    <xf numFmtId="164" fontId="32" fillId="4" borderId="15" xfId="1" applyNumberFormat="1" applyFont="1" applyFill="1" applyBorder="1" applyAlignment="1"/>
    <xf numFmtId="0" fontId="34" fillId="4" borderId="15" xfId="0" applyFont="1" applyFill="1" applyBorder="1"/>
    <xf numFmtId="10" fontId="32" fillId="4" borderId="15" xfId="6" applyNumberFormat="1" applyFont="1" applyFill="1" applyBorder="1" applyAlignment="1"/>
    <xf numFmtId="164" fontId="25" fillId="4" borderId="0" xfId="1" applyNumberFormat="1" applyFont="1" applyFill="1" applyBorder="1"/>
    <xf numFmtId="164" fontId="6" fillId="4" borderId="2" xfId="1" applyNumberFormat="1" applyFont="1" applyFill="1" applyBorder="1"/>
    <xf numFmtId="164" fontId="6" fillId="4" borderId="28" xfId="1" applyNumberFormat="1" applyFont="1" applyFill="1" applyBorder="1"/>
    <xf numFmtId="0" fontId="38" fillId="4" borderId="10" xfId="0" applyFont="1" applyFill="1" applyBorder="1" applyAlignment="1">
      <alignment horizontal="right"/>
    </xf>
    <xf numFmtId="0" fontId="74" fillId="4" borderId="0" xfId="0" applyFont="1" applyFill="1" applyBorder="1"/>
    <xf numFmtId="164" fontId="26" fillId="6" borderId="26" xfId="1" applyNumberFormat="1" applyFont="1" applyFill="1" applyBorder="1" applyAlignment="1"/>
    <xf numFmtId="164" fontId="26" fillId="6" borderId="3" xfId="1" applyNumberFormat="1" applyFont="1" applyFill="1" applyBorder="1" applyAlignment="1"/>
    <xf numFmtId="164" fontId="53" fillId="4" borderId="0" xfId="1" applyNumberFormat="1" applyFont="1" applyFill="1" applyBorder="1" applyAlignment="1"/>
    <xf numFmtId="0" fontId="2" fillId="4" borderId="0" xfId="0" applyFont="1" applyFill="1" applyBorder="1" applyAlignment="1"/>
    <xf numFmtId="0" fontId="33" fillId="4" borderId="0" xfId="0" applyFont="1" applyFill="1" applyBorder="1" applyAlignment="1"/>
    <xf numFmtId="0" fontId="75" fillId="4" borderId="0" xfId="0" applyFont="1" applyFill="1" applyBorder="1" applyAlignment="1">
      <alignment horizontal="center"/>
    </xf>
    <xf numFmtId="0" fontId="21" fillId="4" borderId="11" xfId="0" applyFont="1" applyFill="1" applyBorder="1" applyAlignment="1"/>
    <xf numFmtId="0" fontId="76" fillId="4" borderId="11" xfId="0" applyFont="1" applyFill="1" applyBorder="1" applyAlignment="1"/>
    <xf numFmtId="0" fontId="0" fillId="0" borderId="10" xfId="0" applyBorder="1"/>
    <xf numFmtId="0" fontId="72" fillId="4" borderId="0" xfId="0" applyFont="1" applyFill="1" applyBorder="1" applyAlignment="1"/>
    <xf numFmtId="164" fontId="25" fillId="4" borderId="0" xfId="1" applyNumberFormat="1" applyFont="1" applyFill="1" applyBorder="1" applyAlignment="1"/>
    <xf numFmtId="0" fontId="14" fillId="0" borderId="0" xfId="0" applyFont="1" applyFill="1" applyBorder="1" applyAlignment="1">
      <alignment horizontal="center" vertical="justify" textRotation="180"/>
    </xf>
    <xf numFmtId="0" fontId="3" fillId="0" borderId="0" xfId="0" applyFont="1" applyFill="1" applyBorder="1" applyAlignment="1">
      <alignment horizontal="center" vertical="justify"/>
    </xf>
    <xf numFmtId="164" fontId="52" fillId="4" borderId="26" xfId="1" applyNumberFormat="1" applyFont="1" applyFill="1" applyBorder="1" applyAlignment="1"/>
    <xf numFmtId="164" fontId="52" fillId="4" borderId="28" xfId="1" applyNumberFormat="1" applyFont="1" applyFill="1" applyBorder="1" applyAlignment="1"/>
    <xf numFmtId="10" fontId="52" fillId="4" borderId="28" xfId="6" applyNumberFormat="1" applyFont="1" applyFill="1" applyBorder="1" applyAlignment="1"/>
    <xf numFmtId="10" fontId="52" fillId="4" borderId="18" xfId="6" applyNumberFormat="1" applyFont="1" applyFill="1" applyBorder="1" applyAlignment="1"/>
    <xf numFmtId="10" fontId="52" fillId="4" borderId="31" xfId="6" applyNumberFormat="1" applyFont="1" applyFill="1" applyBorder="1" applyAlignment="1"/>
    <xf numFmtId="164" fontId="52" fillId="4" borderId="31" xfId="1" applyNumberFormat="1" applyFont="1" applyFill="1" applyBorder="1" applyAlignment="1"/>
    <xf numFmtId="164" fontId="52" fillId="4" borderId="31" xfId="1" applyNumberFormat="1" applyFont="1" applyFill="1" applyBorder="1" applyAlignment="1">
      <alignment horizontal="center"/>
    </xf>
    <xf numFmtId="0" fontId="37" fillId="0" borderId="0" xfId="0" applyFont="1"/>
    <xf numFmtId="0" fontId="67" fillId="4" borderId="0" xfId="0" applyFont="1" applyFill="1" applyAlignment="1">
      <alignment horizontal="left"/>
    </xf>
    <xf numFmtId="0" fontId="78" fillId="4" borderId="0" xfId="0" applyFont="1" applyFill="1" applyAlignment="1">
      <alignment horizontal="center"/>
    </xf>
    <xf numFmtId="0" fontId="28" fillId="4" borderId="0" xfId="0" quotePrefix="1" applyFont="1" applyFill="1" applyBorder="1" applyAlignment="1">
      <alignment horizontal="right"/>
    </xf>
    <xf numFmtId="0" fontId="35" fillId="4" borderId="0" xfId="0" applyFont="1" applyFill="1" applyBorder="1"/>
    <xf numFmtId="164" fontId="79" fillId="4" borderId="3" xfId="1" applyNumberFormat="1" applyFont="1" applyFill="1" applyBorder="1" applyAlignment="1"/>
    <xf numFmtId="0" fontId="32" fillId="6" borderId="0" xfId="0" applyFont="1" applyFill="1"/>
    <xf numFmtId="0" fontId="0" fillId="6" borderId="0" xfId="0" quotePrefix="1" applyFill="1"/>
    <xf numFmtId="164" fontId="25" fillId="4" borderId="3" xfId="1" applyNumberFormat="1" applyFont="1" applyFill="1" applyBorder="1"/>
    <xf numFmtId="0" fontId="43" fillId="4" borderId="21" xfId="0" applyFont="1" applyFill="1" applyBorder="1" applyAlignment="1">
      <alignment horizontal="center"/>
    </xf>
    <xf numFmtId="164" fontId="53" fillId="4" borderId="25" xfId="1" applyNumberFormat="1" applyFont="1" applyFill="1" applyBorder="1" applyAlignment="1">
      <alignment horizontal="center"/>
    </xf>
    <xf numFmtId="164" fontId="53" fillId="4" borderId="26" xfId="1" applyNumberFormat="1" applyFont="1" applyFill="1" applyBorder="1" applyAlignment="1">
      <alignment horizontal="center"/>
    </xf>
    <xf numFmtId="0" fontId="53" fillId="4" borderId="31" xfId="0" applyFont="1" applyFill="1" applyBorder="1" applyAlignment="1"/>
    <xf numFmtId="164" fontId="52" fillId="15" borderId="21" xfId="1" applyNumberFormat="1" applyFont="1" applyFill="1" applyBorder="1" applyAlignment="1"/>
    <xf numFmtId="164" fontId="52" fillId="15" borderId="25" xfId="1" applyNumberFormat="1" applyFont="1" applyFill="1" applyBorder="1" applyAlignment="1"/>
    <xf numFmtId="164" fontId="52" fillId="15" borderId="26" xfId="1" applyNumberFormat="1" applyFont="1" applyFill="1" applyBorder="1" applyAlignment="1"/>
    <xf numFmtId="164" fontId="0" fillId="4" borderId="0" xfId="1" applyNumberFormat="1" applyFont="1" applyFill="1" applyAlignment="1">
      <alignment horizontal="center"/>
    </xf>
    <xf numFmtId="164" fontId="0" fillId="4" borderId="0" xfId="0" applyNumberFormat="1" applyFill="1" applyAlignment="1">
      <alignment horizontal="center"/>
    </xf>
    <xf numFmtId="164" fontId="0" fillId="6" borderId="5" xfId="1" applyNumberFormat="1" applyFont="1" applyFill="1" applyBorder="1" applyAlignment="1">
      <alignment horizontal="center"/>
    </xf>
    <xf numFmtId="164" fontId="0" fillId="6" borderId="32" xfId="1" applyNumberFormat="1" applyFont="1" applyFill="1" applyBorder="1" applyAlignment="1">
      <alignment horizontal="center"/>
    </xf>
    <xf numFmtId="0" fontId="0" fillId="4" borderId="33" xfId="0" applyFill="1" applyBorder="1" applyAlignment="1"/>
    <xf numFmtId="0" fontId="0" fillId="4" borderId="10" xfId="0" applyFill="1" applyBorder="1" applyAlignment="1">
      <alignment horizontal="right"/>
    </xf>
    <xf numFmtId="0" fontId="25" fillId="4" borderId="15" xfId="0" applyFont="1" applyFill="1" applyBorder="1"/>
    <xf numFmtId="0" fontId="0" fillId="4" borderId="33" xfId="0" applyFill="1" applyBorder="1" applyAlignment="1">
      <alignment horizontal="center"/>
    </xf>
    <xf numFmtId="0" fontId="25" fillId="4" borderId="0" xfId="0" applyFont="1" applyFill="1" applyBorder="1" applyAlignment="1">
      <alignment horizontal="left"/>
    </xf>
    <xf numFmtId="164" fontId="52" fillId="4" borderId="0" xfId="1" applyNumberFormat="1" applyFont="1" applyFill="1" applyBorder="1" applyAlignment="1">
      <alignment horizontal="left"/>
    </xf>
    <xf numFmtId="0" fontId="67" fillId="0" borderId="0" xfId="0" applyFont="1" applyAlignment="1"/>
    <xf numFmtId="0" fontId="67" fillId="4" borderId="0" xfId="0" applyFont="1" applyFill="1" applyAlignment="1"/>
    <xf numFmtId="0" fontId="17" fillId="0" borderId="0" xfId="0" applyFont="1"/>
    <xf numFmtId="41" fontId="17" fillId="0" borderId="0" xfId="2" applyFont="1"/>
    <xf numFmtId="41" fontId="17" fillId="0" borderId="0" xfId="2" applyFont="1" applyFill="1"/>
    <xf numFmtId="0" fontId="43" fillId="4" borderId="4" xfId="0" applyFont="1" applyFill="1" applyBorder="1"/>
    <xf numFmtId="0" fontId="11" fillId="4" borderId="4" xfId="0" quotePrefix="1" applyFont="1" applyFill="1" applyBorder="1"/>
    <xf numFmtId="0" fontId="11" fillId="4" borderId="4" xfId="0" applyFont="1" applyFill="1" applyBorder="1"/>
    <xf numFmtId="0" fontId="0" fillId="12" borderId="0" xfId="0" applyFill="1" applyBorder="1"/>
    <xf numFmtId="0" fontId="57" fillId="4" borderId="3" xfId="0" applyFont="1" applyFill="1" applyBorder="1" applyAlignment="1">
      <alignment horizontal="left"/>
    </xf>
    <xf numFmtId="0" fontId="43" fillId="4" borderId="0" xfId="0" applyFont="1" applyFill="1" applyBorder="1"/>
    <xf numFmtId="10" fontId="53" fillId="4" borderId="1" xfId="6" applyNumberFormat="1" applyFont="1" applyFill="1" applyBorder="1" applyAlignment="1"/>
    <xf numFmtId="164" fontId="53" fillId="4" borderId="1" xfId="1" applyNumberFormat="1" applyFont="1" applyFill="1" applyBorder="1" applyAlignment="1"/>
    <xf numFmtId="10" fontId="53" fillId="4" borderId="2" xfId="6" applyNumberFormat="1" applyFont="1" applyFill="1" applyBorder="1" applyAlignment="1"/>
    <xf numFmtId="0" fontId="25" fillId="4" borderId="10" xfId="0" applyFont="1" applyFill="1" applyBorder="1"/>
    <xf numFmtId="0" fontId="25" fillId="4" borderId="10" xfId="0" applyFont="1" applyFill="1" applyBorder="1" applyAlignment="1"/>
    <xf numFmtId="0" fontId="73" fillId="4" borderId="0" xfId="0" applyNumberFormat="1" applyFont="1" applyFill="1" applyBorder="1" applyAlignment="1">
      <alignment horizontal="center"/>
    </xf>
    <xf numFmtId="0" fontId="0" fillId="4" borderId="0" xfId="0" applyNumberFormat="1" applyFill="1" applyBorder="1" applyAlignment="1">
      <alignment horizontal="center"/>
    </xf>
    <xf numFmtId="0" fontId="77" fillId="4" borderId="0" xfId="0" applyFont="1" applyFill="1" applyBorder="1" applyAlignment="1"/>
    <xf numFmtId="0" fontId="0" fillId="0" borderId="34" xfId="0" applyBorder="1"/>
    <xf numFmtId="0" fontId="1" fillId="0" borderId="10" xfId="0" applyFont="1" applyFill="1" applyBorder="1" applyAlignment="1">
      <alignment textRotation="255"/>
    </xf>
    <xf numFmtId="0" fontId="0" fillId="0" borderId="35" xfId="0" applyBorder="1"/>
    <xf numFmtId="0" fontId="1" fillId="0" borderId="0" xfId="0" applyFont="1" applyFill="1" applyBorder="1" applyAlignment="1">
      <alignment textRotation="255"/>
    </xf>
    <xf numFmtId="0" fontId="44" fillId="0" borderId="1" xfId="0" applyFont="1" applyBorder="1"/>
    <xf numFmtId="0" fontId="1" fillId="17" borderId="0" xfId="0" applyFont="1" applyFill="1" applyBorder="1" applyAlignment="1">
      <alignment textRotation="255"/>
    </xf>
    <xf numFmtId="0" fontId="5" fillId="17" borderId="0" xfId="0" applyFont="1" applyFill="1"/>
    <xf numFmtId="0" fontId="5" fillId="0" borderId="0" xfId="0" applyFont="1" applyFill="1" applyBorder="1" applyAlignment="1">
      <alignment wrapText="1"/>
    </xf>
    <xf numFmtId="0" fontId="5" fillId="17" borderId="0" xfId="0" applyFont="1" applyFill="1" applyBorder="1" applyAlignment="1">
      <alignment wrapText="1"/>
    </xf>
    <xf numFmtId="0" fontId="0" fillId="15" borderId="0" xfId="0" applyFill="1" applyBorder="1" applyAlignment="1">
      <alignment textRotation="255"/>
    </xf>
    <xf numFmtId="0" fontId="5" fillId="12" borderId="0" xfId="0" applyFont="1" applyFill="1"/>
    <xf numFmtId="0" fontId="0" fillId="14" borderId="0" xfId="0" applyFill="1" applyBorder="1" applyAlignment="1">
      <alignment textRotation="255"/>
    </xf>
    <xf numFmtId="0" fontId="5" fillId="18" borderId="0" xfId="0" applyFont="1" applyFill="1"/>
    <xf numFmtId="0" fontId="7" fillId="18" borderId="0" xfId="0" applyFont="1" applyFill="1" applyAlignment="1">
      <alignment wrapText="1"/>
    </xf>
    <xf numFmtId="0" fontId="0" fillId="10" borderId="0" xfId="0" applyFill="1" applyBorder="1"/>
    <xf numFmtId="0" fontId="5" fillId="10" borderId="0" xfId="0" applyFont="1" applyFill="1" applyBorder="1"/>
    <xf numFmtId="0" fontId="14" fillId="10" borderId="0" xfId="0" applyFont="1" applyFill="1" applyBorder="1" applyAlignment="1">
      <alignment wrapText="1"/>
    </xf>
    <xf numFmtId="0" fontId="2" fillId="5" borderId="0" xfId="0" applyFont="1" applyFill="1" applyBorder="1"/>
    <xf numFmtId="0" fontId="5" fillId="5" borderId="0" xfId="0" applyFont="1" applyFill="1"/>
    <xf numFmtId="0" fontId="2" fillId="5" borderId="0" xfId="0" applyFont="1" applyFill="1"/>
    <xf numFmtId="0" fontId="0" fillId="5" borderId="0" xfId="0" applyFill="1" applyBorder="1"/>
    <xf numFmtId="0" fontId="0" fillId="17" borderId="0" xfId="0" applyFill="1" applyBorder="1"/>
    <xf numFmtId="0" fontId="5" fillId="19" borderId="0" xfId="0" applyFont="1" applyFill="1"/>
    <xf numFmtId="0" fontId="0" fillId="19" borderId="0" xfId="0" applyFill="1" applyBorder="1"/>
    <xf numFmtId="0" fontId="1" fillId="0" borderId="0" xfId="0" applyFont="1" applyBorder="1"/>
    <xf numFmtId="0" fontId="1" fillId="15" borderId="0" xfId="0" applyFont="1" applyFill="1" applyBorder="1"/>
    <xf numFmtId="0" fontId="0" fillId="13" borderId="0" xfId="0" applyFill="1" applyBorder="1"/>
    <xf numFmtId="0" fontId="0" fillId="18" borderId="0" xfId="0" applyFill="1"/>
    <xf numFmtId="0" fontId="0" fillId="18" borderId="0" xfId="0" applyFill="1" applyBorder="1"/>
    <xf numFmtId="0" fontId="15" fillId="6" borderId="0" xfId="0" applyFont="1" applyFill="1" applyBorder="1"/>
    <xf numFmtId="0" fontId="5" fillId="5" borderId="0" xfId="0" applyFont="1" applyFill="1" applyBorder="1"/>
    <xf numFmtId="0" fontId="1" fillId="19" borderId="0" xfId="0" applyFont="1" applyFill="1"/>
    <xf numFmtId="0" fontId="2" fillId="19" borderId="0" xfId="0" applyFont="1" applyFill="1"/>
    <xf numFmtId="0" fontId="2" fillId="19" borderId="0" xfId="0" applyFont="1" applyFill="1" applyBorder="1" applyAlignment="1">
      <alignment wrapText="1"/>
    </xf>
    <xf numFmtId="0" fontId="2" fillId="19" borderId="0" xfId="0" applyFont="1" applyFill="1" applyBorder="1"/>
    <xf numFmtId="0" fontId="83" fillId="0" borderId="0" xfId="0" applyFont="1" applyBorder="1"/>
    <xf numFmtId="0" fontId="0" fillId="2" borderId="0" xfId="0" applyFill="1" applyBorder="1" applyAlignment="1"/>
    <xf numFmtId="0" fontId="0" fillId="2" borderId="0" xfId="0" applyFill="1" applyBorder="1"/>
    <xf numFmtId="0" fontId="0" fillId="11" borderId="0" xfId="0" applyFill="1" applyBorder="1"/>
    <xf numFmtId="0" fontId="0" fillId="9" borderId="0" xfId="0" applyFill="1" applyBorder="1"/>
    <xf numFmtId="0" fontId="0" fillId="19" borderId="0" xfId="0" applyFill="1" applyBorder="1" applyAlignment="1"/>
    <xf numFmtId="0" fontId="0" fillId="19" borderId="1" xfId="0" applyFill="1" applyBorder="1"/>
    <xf numFmtId="0" fontId="0" fillId="7" borderId="0" xfId="0" applyFill="1" applyBorder="1"/>
    <xf numFmtId="0" fontId="0" fillId="7" borderId="0" xfId="0" applyFill="1" applyAlignment="1">
      <alignment textRotation="255"/>
    </xf>
    <xf numFmtId="0" fontId="0" fillId="3" borderId="0" xfId="0" applyFill="1" applyBorder="1"/>
    <xf numFmtId="0" fontId="5" fillId="6" borderId="0" xfId="0" applyFont="1" applyFill="1"/>
    <xf numFmtId="0" fontId="0" fillId="6" borderId="0" xfId="0" applyFill="1" applyAlignment="1"/>
    <xf numFmtId="0" fontId="25" fillId="6" borderId="0" xfId="0" applyFont="1" applyFill="1" applyBorder="1" applyAlignment="1">
      <alignment horizontal="center"/>
    </xf>
    <xf numFmtId="0" fontId="25" fillId="6" borderId="25" xfId="0" applyFont="1" applyFill="1" applyBorder="1" applyAlignment="1">
      <alignment horizontal="center"/>
    </xf>
    <xf numFmtId="0" fontId="25" fillId="6" borderId="0" xfId="0" quotePrefix="1" applyFont="1" applyFill="1" applyBorder="1" applyAlignment="1">
      <alignment horizontal="center"/>
    </xf>
    <xf numFmtId="0" fontId="25" fillId="6" borderId="26" xfId="0" quotePrefix="1" applyFont="1" applyFill="1" applyBorder="1"/>
    <xf numFmtId="0" fontId="52" fillId="4" borderId="22" xfId="0" applyFont="1" applyFill="1" applyBorder="1" applyAlignment="1"/>
    <xf numFmtId="0" fontId="52" fillId="4" borderId="5" xfId="0" applyFont="1" applyFill="1" applyBorder="1" applyAlignment="1"/>
    <xf numFmtId="0" fontId="52" fillId="4" borderId="1" xfId="0" applyFont="1" applyFill="1" applyBorder="1" applyAlignment="1"/>
    <xf numFmtId="0" fontId="86" fillId="4" borderId="0" xfId="0" applyFont="1" applyFill="1" applyBorder="1" applyAlignment="1">
      <alignment horizontal="right" vertical="top"/>
    </xf>
    <xf numFmtId="0" fontId="85" fillId="4" borderId="0" xfId="0" applyFont="1" applyFill="1" applyBorder="1" applyAlignment="1">
      <alignment vertical="top" wrapText="1"/>
    </xf>
    <xf numFmtId="0" fontId="85" fillId="4" borderId="0" xfId="0" applyFont="1" applyFill="1" applyBorder="1" applyAlignment="1">
      <alignment horizontal="justify" vertical="top" wrapText="1"/>
    </xf>
    <xf numFmtId="0" fontId="87" fillId="4" borderId="0" xfId="0" applyFont="1" applyFill="1" applyBorder="1" applyAlignment="1">
      <alignment horizontal="right" vertical="top"/>
    </xf>
    <xf numFmtId="0" fontId="33" fillId="4" borderId="0" xfId="0" applyFont="1" applyFill="1" applyBorder="1" applyAlignment="1">
      <alignment horizontal="right" vertical="top"/>
    </xf>
    <xf numFmtId="0" fontId="0" fillId="0" borderId="0" xfId="0" applyAlignment="1">
      <alignment horizontal="right"/>
    </xf>
    <xf numFmtId="10" fontId="0" fillId="0" borderId="0" xfId="6" applyNumberFormat="1" applyFont="1"/>
    <xf numFmtId="164" fontId="52" fillId="4" borderId="27" xfId="1" applyNumberFormat="1" applyFont="1" applyFill="1" applyBorder="1" applyAlignment="1" applyProtection="1"/>
    <xf numFmtId="164" fontId="5" fillId="0" borderId="0" xfId="1" applyNumberFormat="1" applyFont="1" applyProtection="1"/>
    <xf numFmtId="164" fontId="25" fillId="20" borderId="0" xfId="1" applyNumberFormat="1" applyFont="1" applyFill="1"/>
    <xf numFmtId="166" fontId="0" fillId="0" borderId="0" xfId="6" applyNumberFormat="1" applyFont="1"/>
    <xf numFmtId="0" fontId="3" fillId="4" borderId="0" xfId="0" applyFont="1" applyFill="1"/>
    <xf numFmtId="0" fontId="94" fillId="0" borderId="0" xfId="0" applyFont="1" applyFill="1"/>
    <xf numFmtId="164" fontId="94" fillId="0" borderId="0" xfId="1" applyNumberFormat="1" applyFont="1" applyFill="1"/>
    <xf numFmtId="0" fontId="94" fillId="0" borderId="0" xfId="0" applyFont="1"/>
    <xf numFmtId="164" fontId="94" fillId="0" borderId="0" xfId="1" applyNumberFormat="1" applyFont="1"/>
    <xf numFmtId="0" fontId="95" fillId="0" borderId="7" xfId="0" applyFont="1" applyBorder="1"/>
    <xf numFmtId="164" fontId="95" fillId="0" borderId="7" xfId="1" applyNumberFormat="1" applyFont="1" applyBorder="1"/>
    <xf numFmtId="166" fontId="5" fillId="0" borderId="0" xfId="6" applyNumberFormat="1" applyFont="1" applyFill="1"/>
    <xf numFmtId="0" fontId="3" fillId="0" borderId="0" xfId="0" applyFont="1"/>
    <xf numFmtId="164" fontId="0" fillId="6" borderId="3" xfId="1" applyNumberFormat="1" applyFont="1" applyFill="1" applyBorder="1" applyAlignment="1"/>
    <xf numFmtId="0" fontId="0" fillId="0" borderId="21" xfId="0" applyBorder="1" applyAlignment="1">
      <alignment horizontal="center"/>
    </xf>
    <xf numFmtId="0" fontId="5" fillId="0" borderId="26" xfId="0" applyFont="1" applyBorder="1" applyAlignment="1">
      <alignment horizontal="center"/>
    </xf>
    <xf numFmtId="0" fontId="0" fillId="0" borderId="24" xfId="0" applyBorder="1" applyAlignment="1">
      <alignment horizontal="center"/>
    </xf>
    <xf numFmtId="0" fontId="5" fillId="0" borderId="32" xfId="0" applyFont="1" applyBorder="1" applyAlignment="1">
      <alignment horizontal="center"/>
    </xf>
    <xf numFmtId="166" fontId="0" fillId="6" borderId="3" xfId="6" applyNumberFormat="1" applyFont="1" applyFill="1" applyBorder="1" applyAlignment="1"/>
    <xf numFmtId="10" fontId="0" fillId="6" borderId="3" xfId="6" applyNumberFormat="1" applyFont="1" applyFill="1" applyBorder="1" applyAlignment="1"/>
    <xf numFmtId="164" fontId="5" fillId="2" borderId="0" xfId="1" applyNumberFormat="1" applyFont="1" applyFill="1" applyProtection="1"/>
    <xf numFmtId="41" fontId="5" fillId="2" borderId="0" xfId="2" applyFont="1" applyFill="1"/>
    <xf numFmtId="41" fontId="5" fillId="2" borderId="0" xfId="2" applyFont="1" applyFill="1" applyProtection="1"/>
    <xf numFmtId="164" fontId="25" fillId="2" borderId="0" xfId="1" applyNumberFormat="1" applyFont="1" applyFill="1"/>
    <xf numFmtId="164" fontId="25" fillId="2" borderId="0" xfId="1" applyNumberFormat="1" applyFont="1" applyFill="1" applyProtection="1"/>
    <xf numFmtId="0" fontId="97" fillId="4" borderId="0" xfId="0" applyFont="1" applyFill="1"/>
    <xf numFmtId="10" fontId="0" fillId="0" borderId="0" xfId="0" applyNumberFormat="1"/>
    <xf numFmtId="10" fontId="98" fillId="4" borderId="26" xfId="6" applyNumberFormat="1" applyFont="1" applyFill="1" applyBorder="1" applyAlignment="1"/>
    <xf numFmtId="10" fontId="98" fillId="4" borderId="3" xfId="6" applyNumberFormat="1" applyFont="1" applyFill="1" applyBorder="1" applyAlignment="1"/>
    <xf numFmtId="164" fontId="98" fillId="4" borderId="3" xfId="1" applyNumberFormat="1" applyFont="1" applyFill="1" applyBorder="1" applyAlignment="1"/>
    <xf numFmtId="0" fontId="98" fillId="4" borderId="0" xfId="0" applyFont="1" applyFill="1"/>
    <xf numFmtId="164" fontId="99" fillId="0" borderId="0" xfId="1" applyNumberFormat="1" applyFont="1"/>
    <xf numFmtId="10" fontId="98" fillId="4" borderId="0" xfId="6" applyNumberFormat="1" applyFont="1" applyFill="1" applyBorder="1" applyAlignment="1"/>
    <xf numFmtId="10" fontId="0" fillId="0" borderId="0" xfId="6" applyNumberFormat="1" applyFont="1" applyFill="1" applyBorder="1" applyAlignment="1"/>
    <xf numFmtId="10" fontId="0" fillId="0" borderId="0" xfId="6" applyNumberFormat="1" applyFont="1" applyFill="1" applyBorder="1" applyAlignment="1">
      <alignment horizontal="center"/>
    </xf>
    <xf numFmtId="0" fontId="0" fillId="0" borderId="23" xfId="0" applyBorder="1"/>
    <xf numFmtId="0" fontId="25" fillId="0" borderId="0" xfId="0" applyFont="1" applyBorder="1"/>
    <xf numFmtId="43" fontId="0" fillId="0" borderId="0" xfId="1" applyNumberFormat="1" applyFont="1" applyBorder="1"/>
    <xf numFmtId="164" fontId="52" fillId="4" borderId="3" xfId="1" applyNumberFormat="1" applyFont="1" applyFill="1" applyBorder="1" applyProtection="1"/>
    <xf numFmtId="164" fontId="26" fillId="0" borderId="1" xfId="1" applyNumberFormat="1" applyFont="1" applyFill="1" applyBorder="1" applyAlignment="1"/>
    <xf numFmtId="164" fontId="26" fillId="4" borderId="3" xfId="1" applyNumberFormat="1" applyFont="1" applyFill="1" applyBorder="1" applyAlignment="1">
      <alignment vertical="center"/>
    </xf>
    <xf numFmtId="43" fontId="0" fillId="0" borderId="23" xfId="1" applyFont="1" applyBorder="1"/>
    <xf numFmtId="10" fontId="15" fillId="0" borderId="0" xfId="0" applyNumberFormat="1" applyFont="1" applyBorder="1"/>
    <xf numFmtId="0" fontId="98" fillId="4" borderId="3" xfId="6" applyNumberFormat="1" applyFont="1" applyFill="1" applyBorder="1" applyAlignment="1"/>
    <xf numFmtId="164" fontId="83" fillId="0" borderId="0" xfId="1" applyNumberFormat="1" applyFont="1"/>
    <xf numFmtId="0" fontId="25" fillId="11" borderId="0" xfId="1" applyNumberFormat="1" applyFont="1" applyFill="1"/>
    <xf numFmtId="0" fontId="25" fillId="11" borderId="0" xfId="1" applyNumberFormat="1" applyFont="1" applyFill="1" applyProtection="1"/>
    <xf numFmtId="10" fontId="100" fillId="21" borderId="3" xfId="6" applyNumberFormat="1" applyFont="1" applyFill="1" applyBorder="1" applyAlignment="1"/>
    <xf numFmtId="0" fontId="103" fillId="22" borderId="0" xfId="0" applyFont="1" applyFill="1"/>
    <xf numFmtId="43" fontId="104" fillId="22" borderId="0" xfId="1" applyFont="1" applyFill="1"/>
    <xf numFmtId="10" fontId="100" fillId="21" borderId="3" xfId="6" applyNumberFormat="1" applyFont="1" applyFill="1" applyBorder="1" applyAlignment="1"/>
    <xf numFmtId="0" fontId="5" fillId="2" borderId="0" xfId="2" applyNumberFormat="1" applyFont="1" applyFill="1"/>
    <xf numFmtId="0" fontId="5" fillId="2" borderId="0" xfId="2" applyNumberFormat="1" applyFont="1" applyFill="1" applyProtection="1"/>
    <xf numFmtId="164" fontId="0" fillId="6" borderId="27" xfId="1" applyNumberFormat="1" applyFont="1" applyFill="1" applyBorder="1" applyAlignment="1">
      <alignment horizontal="center"/>
    </xf>
    <xf numFmtId="0" fontId="101" fillId="4" borderId="10" xfId="0" applyFont="1" applyFill="1" applyBorder="1" applyAlignment="1"/>
    <xf numFmtId="0" fontId="5" fillId="4" borderId="0" xfId="0" applyFont="1" applyFill="1" applyBorder="1" applyAlignment="1">
      <alignment horizontal="center"/>
    </xf>
    <xf numFmtId="0" fontId="52" fillId="23" borderId="3" xfId="0" applyFont="1" applyFill="1" applyBorder="1"/>
    <xf numFmtId="10" fontId="26" fillId="23" borderId="3" xfId="6" applyNumberFormat="1" applyFont="1" applyFill="1" applyBorder="1" applyAlignment="1"/>
    <xf numFmtId="164" fontId="26" fillId="23" borderId="3" xfId="1" applyNumberFormat="1" applyFont="1" applyFill="1" applyBorder="1" applyAlignment="1">
      <alignment vertical="center"/>
    </xf>
    <xf numFmtId="0" fontId="5" fillId="4" borderId="3" xfId="0" applyFont="1" applyFill="1" applyBorder="1"/>
    <xf numFmtId="0" fontId="0" fillId="6" borderId="3" xfId="0" applyFill="1" applyBorder="1" applyProtection="1"/>
    <xf numFmtId="10" fontId="0" fillId="6" borderId="3" xfId="0" applyNumberFormat="1" applyFill="1" applyBorder="1" applyProtection="1"/>
    <xf numFmtId="41" fontId="5" fillId="10" borderId="0" xfId="2" applyFont="1" applyFill="1" applyAlignment="1" applyProtection="1">
      <alignment horizontal="right"/>
    </xf>
    <xf numFmtId="0" fontId="0" fillId="22" borderId="0" xfId="0" applyFill="1"/>
    <xf numFmtId="0" fontId="0" fillId="0" borderId="21" xfId="0" applyBorder="1"/>
    <xf numFmtId="166" fontId="0" fillId="6" borderId="27" xfId="6" applyNumberFormat="1" applyFont="1" applyFill="1" applyBorder="1" applyAlignment="1"/>
    <xf numFmtId="10" fontId="0" fillId="6" borderId="27" xfId="6" applyNumberFormat="1" applyFont="1" applyFill="1" applyBorder="1" applyAlignment="1">
      <alignment horizontal="center"/>
    </xf>
    <xf numFmtId="10" fontId="100" fillId="21" borderId="27" xfId="6" applyNumberFormat="1" applyFont="1" applyFill="1" applyBorder="1" applyAlignment="1">
      <alignment horizontal="center"/>
    </xf>
    <xf numFmtId="166" fontId="102" fillId="22" borderId="3" xfId="6" applyNumberFormat="1" applyFont="1" applyFill="1" applyBorder="1" applyAlignment="1"/>
    <xf numFmtId="0" fontId="0" fillId="22" borderId="3" xfId="0" applyFill="1" applyBorder="1"/>
    <xf numFmtId="10" fontId="102" fillId="22" borderId="3" xfId="6" applyNumberFormat="1" applyFont="1" applyFill="1" applyBorder="1" applyAlignment="1"/>
    <xf numFmtId="10" fontId="3" fillId="22" borderId="3" xfId="6" applyNumberFormat="1" applyFont="1" applyFill="1" applyBorder="1" applyAlignment="1"/>
    <xf numFmtId="0" fontId="0" fillId="22" borderId="0" xfId="0" applyFill="1" applyBorder="1"/>
    <xf numFmtId="0" fontId="5" fillId="0" borderId="26" xfId="0" applyFont="1" applyBorder="1"/>
    <xf numFmtId="10" fontId="102" fillId="22" borderId="3" xfId="6" applyNumberFormat="1" applyFont="1" applyFill="1" applyBorder="1"/>
    <xf numFmtId="0" fontId="5" fillId="4" borderId="0" xfId="0" applyFont="1" applyFill="1"/>
    <xf numFmtId="0" fontId="3" fillId="4" borderId="12" xfId="0" applyFont="1" applyFill="1" applyBorder="1"/>
    <xf numFmtId="0" fontId="35" fillId="4" borderId="10" xfId="0" applyFont="1" applyFill="1" applyBorder="1" applyAlignment="1"/>
    <xf numFmtId="0" fontId="3" fillId="4" borderId="0" xfId="0" applyFont="1" applyFill="1" applyBorder="1"/>
    <xf numFmtId="0" fontId="5" fillId="6" borderId="0" xfId="0" applyFont="1" applyFill="1" applyBorder="1" applyAlignment="1">
      <alignment horizontal="center"/>
    </xf>
    <xf numFmtId="0" fontId="5" fillId="6" borderId="25" xfId="0" applyFont="1" applyFill="1" applyBorder="1" applyAlignment="1">
      <alignment horizontal="center"/>
    </xf>
    <xf numFmtId="0" fontId="5" fillId="6" borderId="0" xfId="0" quotePrefix="1" applyFont="1" applyFill="1" applyBorder="1" applyAlignment="1">
      <alignment horizontal="center"/>
    </xf>
    <xf numFmtId="0" fontId="5" fillId="6" borderId="26" xfId="0" quotePrefix="1" applyFont="1" applyFill="1" applyBorder="1"/>
    <xf numFmtId="0" fontId="0" fillId="0" borderId="5" xfId="0" applyFill="1" applyBorder="1"/>
    <xf numFmtId="0" fontId="0" fillId="6" borderId="26" xfId="0" applyFill="1" applyBorder="1"/>
    <xf numFmtId="0" fontId="5" fillId="4" borderId="10" xfId="0" applyFont="1" applyFill="1" applyBorder="1"/>
    <xf numFmtId="0" fontId="5" fillId="4" borderId="10" xfId="0" applyFont="1" applyFill="1" applyBorder="1" applyAlignment="1"/>
    <xf numFmtId="0" fontId="5" fillId="4" borderId="0" xfId="0" applyFont="1" applyFill="1" applyBorder="1"/>
    <xf numFmtId="0" fontId="5" fillId="4" borderId="0" xfId="0" applyFont="1" applyFill="1" applyBorder="1" applyAlignment="1"/>
    <xf numFmtId="0" fontId="15" fillId="0" borderId="0" xfId="0" applyFont="1" applyFill="1" applyBorder="1" applyAlignment="1"/>
    <xf numFmtId="0" fontId="15" fillId="4" borderId="0" xfId="0" applyFont="1" applyFill="1" applyBorder="1" applyAlignment="1"/>
    <xf numFmtId="10" fontId="26" fillId="4" borderId="3" xfId="6" applyNumberFormat="1" applyFont="1" applyFill="1" applyBorder="1" applyAlignment="1">
      <alignment vertical="center"/>
    </xf>
    <xf numFmtId="164" fontId="15" fillId="13" borderId="2" xfId="1" applyNumberFormat="1" applyFont="1" applyFill="1" applyBorder="1" applyAlignment="1">
      <alignment horizontal="center"/>
    </xf>
    <xf numFmtId="0" fontId="3" fillId="4" borderId="15" xfId="0" applyFont="1" applyFill="1" applyBorder="1"/>
    <xf numFmtId="164" fontId="5" fillId="4" borderId="0" xfId="1" applyNumberFormat="1" applyFont="1" applyFill="1" applyBorder="1" applyAlignment="1"/>
    <xf numFmtId="164" fontId="5" fillId="4" borderId="0" xfId="1" applyNumberFormat="1" applyFont="1" applyFill="1" applyBorder="1"/>
    <xf numFmtId="0" fontId="40" fillId="4" borderId="0" xfId="0" applyFont="1" applyFill="1" applyBorder="1" applyAlignment="1"/>
    <xf numFmtId="0" fontId="15" fillId="4" borderId="21" xfId="0" applyFont="1" applyFill="1" applyBorder="1" applyAlignment="1">
      <alignment horizontal="center"/>
    </xf>
    <xf numFmtId="0" fontId="20" fillId="4" borderId="0" xfId="0" applyFont="1" applyFill="1"/>
    <xf numFmtId="0" fontId="31" fillId="4" borderId="0" xfId="0" applyFont="1" applyFill="1" applyAlignment="1"/>
    <xf numFmtId="0" fontId="72" fillId="0" borderId="0" xfId="0" applyFont="1"/>
    <xf numFmtId="0" fontId="0" fillId="4" borderId="0" xfId="0" applyFill="1" applyBorder="1" applyAlignment="1">
      <alignment horizontal="center"/>
    </xf>
    <xf numFmtId="0" fontId="85" fillId="4" borderId="0" xfId="0" applyFont="1" applyFill="1" applyBorder="1" applyAlignment="1">
      <alignment horizontal="left" vertical="top" wrapText="1"/>
    </xf>
    <xf numFmtId="0" fontId="2" fillId="4" borderId="11" xfId="0" applyFont="1" applyFill="1" applyBorder="1" applyAlignment="1">
      <alignment horizontal="center"/>
    </xf>
    <xf numFmtId="0" fontId="2" fillId="4" borderId="0" xfId="0" applyFont="1" applyFill="1" applyBorder="1" applyAlignment="1">
      <alignment horizontal="center"/>
    </xf>
    <xf numFmtId="0" fontId="2" fillId="4" borderId="12" xfId="0" applyFont="1" applyFill="1" applyBorder="1" applyAlignment="1">
      <alignment horizontal="center"/>
    </xf>
    <xf numFmtId="0" fontId="88" fillId="4" borderId="0" xfId="0" applyFont="1" applyFill="1" applyBorder="1" applyAlignment="1">
      <alignment horizontal="left" vertical="top" wrapText="1"/>
    </xf>
    <xf numFmtId="0" fontId="90" fillId="4" borderId="0" xfId="0" applyFont="1" applyFill="1" applyBorder="1" applyAlignment="1">
      <alignment horizontal="left" vertical="top" wrapText="1"/>
    </xf>
    <xf numFmtId="0" fontId="0" fillId="4" borderId="0" xfId="0" applyFill="1" applyAlignment="1">
      <alignment horizontal="justify" vertical="top" wrapText="1"/>
    </xf>
    <xf numFmtId="0" fontId="84" fillId="4" borderId="0" xfId="0" applyFont="1" applyFill="1" applyAlignment="1">
      <alignment horizontal="center"/>
    </xf>
    <xf numFmtId="0" fontId="48" fillId="4" borderId="0" xfId="0" applyFont="1" applyFill="1" applyAlignment="1">
      <alignment horizontal="left"/>
    </xf>
    <xf numFmtId="0" fontId="29" fillId="4" borderId="0" xfId="0" applyFont="1" applyFill="1" applyAlignment="1">
      <alignment horizontal="center"/>
    </xf>
    <xf numFmtId="0" fontId="0" fillId="4" borderId="0" xfId="0" applyFill="1" applyAlignment="1">
      <alignment horizontal="center"/>
    </xf>
    <xf numFmtId="0" fontId="107" fillId="4" borderId="0" xfId="0" applyFont="1" applyFill="1" applyBorder="1" applyAlignment="1">
      <alignment horizontal="center"/>
    </xf>
    <xf numFmtId="0" fontId="50" fillId="4" borderId="0" xfId="0" applyFont="1" applyFill="1" applyAlignment="1">
      <alignment horizontal="center"/>
    </xf>
    <xf numFmtId="0" fontId="0" fillId="4" borderId="33"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169" fontId="0" fillId="4" borderId="27" xfId="0" applyNumberFormat="1" applyFill="1" applyBorder="1" applyAlignment="1">
      <alignment horizontal="center"/>
    </xf>
    <xf numFmtId="169" fontId="0" fillId="4" borderId="28" xfId="0" applyNumberFormat="1" applyFill="1" applyBorder="1" applyAlignment="1">
      <alignment horizontal="center"/>
    </xf>
    <xf numFmtId="0" fontId="0" fillId="4" borderId="27" xfId="0" applyFill="1" applyBorder="1" applyAlignment="1">
      <alignment horizontal="center"/>
    </xf>
    <xf numFmtId="0" fontId="0" fillId="4" borderId="28" xfId="0" applyFill="1" applyBorder="1" applyAlignment="1">
      <alignment horizontal="center"/>
    </xf>
    <xf numFmtId="0" fontId="0" fillId="4" borderId="1" xfId="0" applyFill="1" applyBorder="1" applyAlignment="1">
      <alignment horizontal="center" vertical="center" wrapText="1"/>
    </xf>
    <xf numFmtId="0" fontId="32" fillId="4" borderId="27" xfId="0" applyFont="1" applyFill="1" applyBorder="1" applyAlignment="1">
      <alignment horizontal="center"/>
    </xf>
    <xf numFmtId="0" fontId="32" fillId="4" borderId="2" xfId="0" applyFont="1" applyFill="1" applyBorder="1" applyAlignment="1">
      <alignment horizontal="center"/>
    </xf>
    <xf numFmtId="0" fontId="32" fillId="4" borderId="28" xfId="0" applyFont="1" applyFill="1" applyBorder="1" applyAlignment="1">
      <alignment horizontal="center"/>
    </xf>
    <xf numFmtId="0" fontId="0" fillId="4" borderId="0" xfId="0" applyFill="1" applyBorder="1" applyAlignment="1">
      <alignment horizontal="left"/>
    </xf>
    <xf numFmtId="164" fontId="92" fillId="13" borderId="1" xfId="1" applyNumberFormat="1" applyFont="1" applyFill="1" applyBorder="1" applyAlignment="1">
      <alignment horizontal="right"/>
    </xf>
    <xf numFmtId="164" fontId="92" fillId="13" borderId="2" xfId="1" applyNumberFormat="1" applyFont="1" applyFill="1" applyBorder="1" applyAlignment="1">
      <alignment horizontal="right"/>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32" xfId="0" applyFill="1" applyBorder="1" applyAlignment="1">
      <alignment horizontal="center" vertical="center"/>
    </xf>
    <xf numFmtId="0" fontId="52" fillId="4" borderId="22" xfId="0" applyFont="1" applyFill="1" applyBorder="1" applyAlignment="1">
      <alignment horizontal="center"/>
    </xf>
    <xf numFmtId="0" fontId="52" fillId="4" borderId="24" xfId="0" applyFont="1" applyFill="1" applyBorder="1" applyAlignment="1">
      <alignment horizontal="center"/>
    </xf>
    <xf numFmtId="0" fontId="52" fillId="4" borderId="5" xfId="0" applyFont="1" applyFill="1" applyBorder="1" applyAlignment="1">
      <alignment horizontal="center"/>
    </xf>
    <xf numFmtId="0" fontId="52" fillId="4" borderId="32" xfId="0" applyFont="1" applyFill="1" applyBorder="1" applyAlignment="1">
      <alignment horizontal="center"/>
    </xf>
    <xf numFmtId="0" fontId="5" fillId="4" borderId="5" xfId="0" applyFont="1" applyFill="1" applyBorder="1" applyAlignment="1">
      <alignment horizontal="center"/>
    </xf>
    <xf numFmtId="0" fontId="5" fillId="4" borderId="32" xfId="0" applyFont="1" applyFill="1" applyBorder="1" applyAlignment="1">
      <alignment horizontal="center"/>
    </xf>
    <xf numFmtId="164" fontId="53" fillId="4" borderId="27" xfId="1" applyNumberFormat="1" applyFont="1" applyFill="1" applyBorder="1" applyAlignment="1">
      <alignment horizontal="center"/>
    </xf>
    <xf numFmtId="164" fontId="53" fillId="4" borderId="28" xfId="1" applyNumberFormat="1" applyFont="1" applyFill="1" applyBorder="1" applyAlignment="1">
      <alignment horizontal="center"/>
    </xf>
    <xf numFmtId="164" fontId="53" fillId="4" borderId="2" xfId="1" applyNumberFormat="1" applyFont="1" applyFill="1" applyBorder="1" applyAlignment="1">
      <alignment horizontal="center"/>
    </xf>
    <xf numFmtId="0" fontId="5" fillId="4" borderId="22" xfId="0" applyFont="1" applyFill="1" applyBorder="1" applyAlignment="1">
      <alignment horizontal="center"/>
    </xf>
    <xf numFmtId="0" fontId="5" fillId="4" borderId="24" xfId="0" applyFont="1" applyFill="1" applyBorder="1" applyAlignment="1">
      <alignment horizontal="center"/>
    </xf>
    <xf numFmtId="0" fontId="0" fillId="4" borderId="5" xfId="0" applyFill="1" applyBorder="1" applyAlignment="1">
      <alignment horizontal="center"/>
    </xf>
    <xf numFmtId="0" fontId="0" fillId="4" borderId="32" xfId="0" applyFill="1" applyBorder="1" applyAlignment="1">
      <alignment horizontal="center"/>
    </xf>
    <xf numFmtId="0" fontId="0" fillId="4" borderId="1" xfId="0" applyFill="1" applyBorder="1" applyAlignment="1">
      <alignment horizontal="left"/>
    </xf>
    <xf numFmtId="0" fontId="32" fillId="4" borderId="2" xfId="0" applyFont="1" applyFill="1" applyBorder="1" applyAlignment="1">
      <alignment horizontal="left"/>
    </xf>
    <xf numFmtId="10" fontId="0" fillId="4" borderId="2" xfId="6" applyNumberFormat="1" applyFont="1" applyFill="1" applyBorder="1" applyAlignment="1">
      <alignment horizontal="center"/>
    </xf>
    <xf numFmtId="0" fontId="0" fillId="4" borderId="2" xfId="0" applyFill="1" applyBorder="1" applyAlignment="1">
      <alignment horizontal="left"/>
    </xf>
    <xf numFmtId="164" fontId="0" fillId="4" borderId="2" xfId="1" applyNumberFormat="1" applyFont="1" applyFill="1" applyBorder="1" applyAlignment="1">
      <alignment horizontal="center"/>
    </xf>
    <xf numFmtId="0" fontId="32" fillId="4" borderId="1" xfId="0" applyFont="1" applyFill="1" applyBorder="1" applyAlignment="1">
      <alignment horizontal="left"/>
    </xf>
    <xf numFmtId="164" fontId="0" fillId="4" borderId="2" xfId="1" applyNumberFormat="1" applyFont="1" applyFill="1" applyBorder="1" applyAlignment="1">
      <alignment horizontal="left"/>
    </xf>
    <xf numFmtId="0" fontId="52" fillId="4" borderId="3" xfId="0" applyFont="1" applyFill="1" applyBorder="1" applyAlignment="1">
      <alignment horizontal="center"/>
    </xf>
    <xf numFmtId="0" fontId="31" fillId="4" borderId="1" xfId="0" applyFont="1" applyFill="1" applyBorder="1" applyAlignment="1">
      <alignment horizontal="center"/>
    </xf>
    <xf numFmtId="0" fontId="0" fillId="4" borderId="0" xfId="0" applyFill="1" applyBorder="1" applyAlignment="1">
      <alignment horizontal="center"/>
    </xf>
    <xf numFmtId="0" fontId="31" fillId="4" borderId="27" xfId="0" applyFont="1" applyFill="1" applyBorder="1" applyAlignment="1">
      <alignment horizontal="center"/>
    </xf>
    <xf numFmtId="0" fontId="31" fillId="4" borderId="2" xfId="0" applyFont="1" applyFill="1" applyBorder="1" applyAlignment="1">
      <alignment horizontal="center"/>
    </xf>
    <xf numFmtId="0" fontId="31" fillId="4" borderId="28" xfId="0" applyFont="1" applyFill="1" applyBorder="1" applyAlignment="1">
      <alignment horizontal="center"/>
    </xf>
    <xf numFmtId="164" fontId="52" fillId="4" borderId="3" xfId="1" applyNumberFormat="1" applyFont="1" applyFill="1" applyBorder="1" applyAlignment="1">
      <alignment horizontal="center"/>
    </xf>
    <xf numFmtId="164" fontId="52" fillId="4" borderId="27" xfId="1" applyNumberFormat="1" applyFont="1" applyFill="1" applyBorder="1" applyAlignment="1">
      <alignment horizontal="center"/>
    </xf>
    <xf numFmtId="164" fontId="52" fillId="4" borderId="28" xfId="1" applyNumberFormat="1" applyFont="1" applyFill="1" applyBorder="1" applyAlignment="1">
      <alignment horizontal="center"/>
    </xf>
    <xf numFmtId="0" fontId="32" fillId="4" borderId="22" xfId="0" applyFont="1" applyFill="1" applyBorder="1" applyAlignment="1">
      <alignment horizontal="center"/>
    </xf>
    <xf numFmtId="0" fontId="32" fillId="4" borderId="4" xfId="0" applyFont="1" applyFill="1" applyBorder="1" applyAlignment="1">
      <alignment horizontal="center"/>
    </xf>
    <xf numFmtId="0" fontId="55" fillId="4" borderId="27" xfId="0" applyFont="1" applyFill="1" applyBorder="1" applyAlignment="1">
      <alignment horizontal="center"/>
    </xf>
    <xf numFmtId="0" fontId="55" fillId="4" borderId="2" xfId="0" applyFont="1" applyFill="1" applyBorder="1" applyAlignment="1">
      <alignment horizontal="center"/>
    </xf>
    <xf numFmtId="0" fontId="55" fillId="4" borderId="28" xfId="0" applyFont="1" applyFill="1" applyBorder="1" applyAlignment="1">
      <alignment horizontal="center"/>
    </xf>
    <xf numFmtId="0" fontId="53" fillId="4" borderId="27" xfId="0" applyFont="1" applyFill="1" applyBorder="1" applyAlignment="1">
      <alignment horizontal="center"/>
    </xf>
    <xf numFmtId="0" fontId="53" fillId="4" borderId="28" xfId="0" applyFont="1" applyFill="1" applyBorder="1" applyAlignment="1">
      <alignment horizontal="center"/>
    </xf>
    <xf numFmtId="0" fontId="52" fillId="4" borderId="1" xfId="0" applyFont="1" applyFill="1" applyBorder="1" applyAlignment="1">
      <alignment horizontal="left"/>
    </xf>
    <xf numFmtId="0" fontId="52" fillId="4" borderId="32" xfId="0" applyFont="1" applyFill="1" applyBorder="1" applyAlignment="1">
      <alignment horizontal="left"/>
    </xf>
    <xf numFmtId="164" fontId="52" fillId="4" borderId="2" xfId="1" applyNumberFormat="1" applyFont="1" applyFill="1" applyBorder="1" applyAlignment="1">
      <alignment horizontal="left"/>
    </xf>
    <xf numFmtId="164" fontId="52" fillId="4" borderId="28" xfId="1" applyNumberFormat="1" applyFont="1" applyFill="1" applyBorder="1" applyAlignment="1">
      <alignment horizontal="left"/>
    </xf>
    <xf numFmtId="0" fontId="56" fillId="4" borderId="27" xfId="0" applyFont="1" applyFill="1" applyBorder="1" applyAlignment="1">
      <alignment horizontal="center"/>
    </xf>
    <xf numFmtId="0" fontId="56" fillId="4" borderId="2" xfId="0" applyFont="1" applyFill="1" applyBorder="1" applyAlignment="1">
      <alignment horizontal="center"/>
    </xf>
    <xf numFmtId="0" fontId="56" fillId="4" borderId="28" xfId="0" applyFont="1" applyFill="1" applyBorder="1" applyAlignment="1">
      <alignment horizontal="center"/>
    </xf>
    <xf numFmtId="164" fontId="52" fillId="4" borderId="2" xfId="1" applyNumberFormat="1" applyFont="1" applyFill="1" applyBorder="1" applyAlignment="1">
      <alignment horizontal="center"/>
    </xf>
    <xf numFmtId="164" fontId="32" fillId="4" borderId="2" xfId="1" applyNumberFormat="1" applyFont="1" applyFill="1" applyBorder="1" applyAlignment="1">
      <alignment horizontal="left"/>
    </xf>
    <xf numFmtId="164" fontId="32" fillId="4" borderId="28" xfId="1" applyNumberFormat="1" applyFont="1" applyFill="1" applyBorder="1" applyAlignment="1">
      <alignment horizontal="left"/>
    </xf>
    <xf numFmtId="164" fontId="32" fillId="4" borderId="27" xfId="1" applyNumberFormat="1" applyFont="1" applyFill="1" applyBorder="1" applyAlignment="1">
      <alignment horizontal="center"/>
    </xf>
    <xf numFmtId="164" fontId="32" fillId="4" borderId="2" xfId="1" applyNumberFormat="1" applyFont="1" applyFill="1" applyBorder="1" applyAlignment="1">
      <alignment horizontal="center"/>
    </xf>
    <xf numFmtId="164" fontId="32" fillId="4" borderId="28" xfId="1" applyNumberFormat="1" applyFont="1" applyFill="1" applyBorder="1" applyAlignment="1">
      <alignment horizontal="center"/>
    </xf>
    <xf numFmtId="0" fontId="32" fillId="4" borderId="23" xfId="0" applyFont="1" applyFill="1" applyBorder="1" applyAlignment="1">
      <alignment horizontal="center"/>
    </xf>
    <xf numFmtId="0" fontId="32" fillId="4" borderId="0" xfId="0" applyFont="1" applyFill="1" applyBorder="1" applyAlignment="1">
      <alignment horizontal="center"/>
    </xf>
    <xf numFmtId="0" fontId="5" fillId="4" borderId="27" xfId="0" applyFont="1" applyFill="1" applyBorder="1" applyAlignment="1">
      <alignment horizontal="center"/>
    </xf>
    <xf numFmtId="0" fontId="5" fillId="4" borderId="28" xfId="0" applyFont="1" applyFill="1" applyBorder="1" applyAlignment="1">
      <alignment horizontal="center"/>
    </xf>
    <xf numFmtId="0" fontId="5" fillId="4" borderId="2" xfId="0" applyFont="1" applyFill="1" applyBorder="1" applyAlignment="1">
      <alignment horizontal="center"/>
    </xf>
    <xf numFmtId="0" fontId="52" fillId="4" borderId="27" xfId="0" applyFont="1" applyFill="1" applyBorder="1" applyAlignment="1">
      <alignment horizontal="center"/>
    </xf>
    <xf numFmtId="0" fontId="52" fillId="4" borderId="28" xfId="0" applyFont="1" applyFill="1" applyBorder="1" applyAlignment="1">
      <alignment horizontal="center"/>
    </xf>
    <xf numFmtId="0" fontId="55" fillId="4" borderId="27" xfId="0" applyFont="1" applyFill="1" applyBorder="1" applyAlignment="1">
      <alignment horizontal="left"/>
    </xf>
    <xf numFmtId="0" fontId="55" fillId="4" borderId="2" xfId="0" applyFont="1" applyFill="1" applyBorder="1" applyAlignment="1">
      <alignment horizontal="left"/>
    </xf>
    <xf numFmtId="0" fontId="55" fillId="4" borderId="28" xfId="0" applyFont="1" applyFill="1" applyBorder="1" applyAlignment="1">
      <alignment horizontal="left"/>
    </xf>
    <xf numFmtId="164" fontId="52" fillId="4" borderId="27" xfId="1" applyNumberFormat="1" applyFont="1" applyFill="1" applyBorder="1" applyAlignment="1">
      <alignment horizontal="left"/>
    </xf>
    <xf numFmtId="164" fontId="32" fillId="4" borderId="27" xfId="1" applyNumberFormat="1" applyFont="1" applyFill="1" applyBorder="1" applyAlignment="1">
      <alignment horizontal="left"/>
    </xf>
    <xf numFmtId="164" fontId="26" fillId="4" borderId="0" xfId="1" applyNumberFormat="1" applyFont="1" applyFill="1" applyBorder="1" applyAlignment="1">
      <alignment horizontal="center"/>
    </xf>
    <xf numFmtId="10" fontId="26" fillId="4" borderId="0" xfId="6" applyNumberFormat="1" applyFont="1" applyFill="1" applyBorder="1" applyAlignment="1">
      <alignment horizontal="center"/>
    </xf>
    <xf numFmtId="0" fontId="52" fillId="4" borderId="10" xfId="0" applyFont="1" applyFill="1" applyBorder="1" applyAlignment="1">
      <alignment horizontal="center"/>
    </xf>
    <xf numFmtId="0" fontId="0" fillId="4" borderId="10" xfId="0" applyFill="1" applyBorder="1" applyAlignment="1">
      <alignment horizontal="center"/>
    </xf>
    <xf numFmtId="0" fontId="0" fillId="4" borderId="17" xfId="0" applyFill="1" applyBorder="1" applyAlignment="1">
      <alignment horizontal="center"/>
    </xf>
    <xf numFmtId="0" fontId="52" fillId="4" borderId="0" xfId="0" applyFont="1" applyFill="1" applyBorder="1" applyAlignment="1">
      <alignment horizontal="center"/>
    </xf>
    <xf numFmtId="0" fontId="0" fillId="4" borderId="12" xfId="0" applyFill="1" applyBorder="1" applyAlignment="1">
      <alignment horizontal="center"/>
    </xf>
    <xf numFmtId="0" fontId="15"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9" fillId="4" borderId="0" xfId="0" applyFont="1" applyFill="1" applyBorder="1" applyAlignment="1">
      <alignment horizontal="right"/>
    </xf>
    <xf numFmtId="164" fontId="5" fillId="4" borderId="27" xfId="1" applyNumberFormat="1" applyFont="1" applyFill="1" applyBorder="1" applyAlignment="1">
      <alignment horizontal="center" vertical="center" wrapText="1"/>
    </xf>
    <xf numFmtId="164" fontId="5" fillId="4" borderId="2" xfId="1" applyNumberFormat="1" applyFont="1" applyFill="1" applyBorder="1" applyAlignment="1">
      <alignment horizontal="center" vertical="center" wrapText="1"/>
    </xf>
    <xf numFmtId="164" fontId="5" fillId="4" borderId="28" xfId="1" applyNumberFormat="1" applyFont="1" applyFill="1" applyBorder="1" applyAlignment="1">
      <alignment horizontal="center" vertical="center" wrapText="1"/>
    </xf>
    <xf numFmtId="0" fontId="70" fillId="4" borderId="36" xfId="0" applyFont="1" applyFill="1" applyBorder="1" applyAlignment="1">
      <alignment horizontal="left" vertical="center" wrapText="1"/>
    </xf>
    <xf numFmtId="0" fontId="70" fillId="4" borderId="12" xfId="0" applyFont="1" applyFill="1" applyBorder="1" applyAlignment="1">
      <alignment horizontal="left" vertical="center" wrapText="1"/>
    </xf>
    <xf numFmtId="164" fontId="26" fillId="4" borderId="1" xfId="1" applyNumberFormat="1" applyFont="1" applyFill="1" applyBorder="1" applyAlignment="1">
      <alignment horizontal="center"/>
    </xf>
    <xf numFmtId="164" fontId="0" fillId="4" borderId="18" xfId="1" applyNumberFormat="1" applyFont="1" applyFill="1" applyBorder="1" applyAlignment="1">
      <alignment horizontal="center"/>
    </xf>
    <xf numFmtId="0" fontId="0" fillId="4" borderId="7" xfId="0" applyFill="1" applyBorder="1" applyAlignment="1">
      <alignment horizontal="left"/>
    </xf>
    <xf numFmtId="164" fontId="0" fillId="4" borderId="7" xfId="0" applyNumberFormat="1" applyFill="1" applyBorder="1" applyAlignment="1">
      <alignment horizontal="center"/>
    </xf>
    <xf numFmtId="0" fontId="0" fillId="4" borderId="7" xfId="0" applyFill="1" applyBorder="1" applyAlignment="1">
      <alignment horizontal="center"/>
    </xf>
    <xf numFmtId="164" fontId="0" fillId="4" borderId="7" xfId="1" applyNumberFormat="1" applyFont="1" applyFill="1" applyBorder="1" applyAlignment="1">
      <alignment horizontal="center"/>
    </xf>
    <xf numFmtId="164" fontId="0" fillId="4" borderId="42" xfId="1" applyNumberFormat="1" applyFont="1" applyFill="1" applyBorder="1" applyAlignment="1">
      <alignment horizontal="center"/>
    </xf>
    <xf numFmtId="0" fontId="0" fillId="4" borderId="13" xfId="0" applyFill="1" applyBorder="1" applyAlignment="1">
      <alignment horizontal="center"/>
    </xf>
    <xf numFmtId="164" fontId="3" fillId="4" borderId="1" xfId="1" applyNumberFormat="1" applyFont="1" applyFill="1" applyBorder="1" applyAlignment="1">
      <alignment horizontal="center"/>
    </xf>
    <xf numFmtId="164" fontId="0" fillId="4" borderId="1" xfId="1" applyNumberFormat="1" applyFont="1" applyFill="1" applyBorder="1" applyAlignment="1">
      <alignment horizontal="center"/>
    </xf>
    <xf numFmtId="169" fontId="0" fillId="4" borderId="2" xfId="0" applyNumberFormat="1" applyFill="1" applyBorder="1" applyAlignment="1">
      <alignment horizontal="right"/>
    </xf>
    <xf numFmtId="0" fontId="0" fillId="10" borderId="1" xfId="0" applyFill="1" applyBorder="1" applyAlignment="1">
      <alignment horizontal="center"/>
    </xf>
    <xf numFmtId="0" fontId="38" fillId="4" borderId="10" xfId="0" applyFont="1" applyFill="1" applyBorder="1" applyAlignment="1">
      <alignment horizontal="right"/>
    </xf>
    <xf numFmtId="0" fontId="71" fillId="4" borderId="0" xfId="0" applyFont="1" applyFill="1" applyBorder="1" applyAlignment="1">
      <alignment horizontal="center"/>
    </xf>
    <xf numFmtId="0" fontId="71" fillId="4" borderId="12" xfId="0" applyFont="1" applyFill="1" applyBorder="1" applyAlignment="1">
      <alignment horizontal="center"/>
    </xf>
    <xf numFmtId="10" fontId="0" fillId="4" borderId="2" xfId="6" applyNumberFormat="1" applyFont="1" applyFill="1" applyBorder="1" applyAlignment="1">
      <alignment horizontal="right"/>
    </xf>
    <xf numFmtId="0" fontId="5" fillId="4" borderId="18" xfId="0" applyFont="1" applyFill="1" applyBorder="1" applyAlignment="1">
      <alignment horizontal="center"/>
    </xf>
    <xf numFmtId="0" fontId="52" fillId="4" borderId="12" xfId="0" applyFont="1" applyFill="1" applyBorder="1" applyAlignment="1">
      <alignment horizontal="center"/>
    </xf>
    <xf numFmtId="0" fontId="52" fillId="4" borderId="1" xfId="0" applyFont="1" applyFill="1" applyBorder="1" applyAlignment="1">
      <alignment horizontal="center"/>
    </xf>
    <xf numFmtId="0" fontId="52" fillId="4" borderId="13" xfId="0" applyFont="1" applyFill="1" applyBorder="1" applyAlignment="1">
      <alignment horizontal="center"/>
    </xf>
    <xf numFmtId="164" fontId="26" fillId="4" borderId="2" xfId="1" applyNumberFormat="1" applyFont="1" applyFill="1" applyBorder="1" applyAlignment="1">
      <alignment horizontal="center"/>
    </xf>
    <xf numFmtId="0" fontId="0" fillId="4" borderId="18" xfId="0" applyFill="1" applyBorder="1" applyAlignment="1">
      <alignment horizontal="center"/>
    </xf>
    <xf numFmtId="10" fontId="26" fillId="4" borderId="21" xfId="6" applyNumberFormat="1" applyFont="1" applyFill="1" applyBorder="1" applyAlignment="1">
      <alignment horizontal="center" vertical="center"/>
    </xf>
    <xf numFmtId="10" fontId="26" fillId="4" borderId="25" xfId="6" applyNumberFormat="1" applyFont="1" applyFill="1" applyBorder="1" applyAlignment="1">
      <alignment horizontal="center" vertical="center"/>
    </xf>
    <xf numFmtId="10" fontId="26" fillId="4" borderId="26" xfId="6" applyNumberFormat="1" applyFont="1" applyFill="1" applyBorder="1" applyAlignment="1">
      <alignment horizontal="center" vertical="center"/>
    </xf>
    <xf numFmtId="164" fontId="61" fillId="4" borderId="38" xfId="1" applyNumberFormat="1" applyFont="1" applyFill="1" applyBorder="1" applyAlignment="1">
      <alignment horizontal="center" vertical="center"/>
    </xf>
    <xf numFmtId="164" fontId="61" fillId="4" borderId="39" xfId="1" applyNumberFormat="1" applyFont="1" applyFill="1" applyBorder="1" applyAlignment="1">
      <alignment horizontal="center" vertical="center"/>
    </xf>
    <xf numFmtId="164" fontId="61" fillId="4" borderId="40" xfId="1" applyNumberFormat="1" applyFont="1" applyFill="1" applyBorder="1" applyAlignment="1">
      <alignment horizontal="center" vertical="center"/>
    </xf>
    <xf numFmtId="164" fontId="0" fillId="4" borderId="3" xfId="1" applyNumberFormat="1" applyFont="1" applyFill="1" applyBorder="1" applyAlignment="1">
      <alignment horizontal="center"/>
    </xf>
    <xf numFmtId="164" fontId="15" fillId="13" borderId="2" xfId="1" applyNumberFormat="1" applyFont="1" applyFill="1" applyBorder="1" applyAlignment="1">
      <alignment horizontal="center"/>
    </xf>
    <xf numFmtId="0" fontId="0" fillId="4" borderId="15" xfId="0" applyFill="1" applyBorder="1" applyAlignment="1">
      <alignment horizontal="left"/>
    </xf>
    <xf numFmtId="164" fontId="26" fillId="4" borderId="15" xfId="1" applyNumberFormat="1" applyFont="1" applyFill="1" applyBorder="1" applyAlignment="1">
      <alignment horizontal="center"/>
    </xf>
    <xf numFmtId="10" fontId="26" fillId="4" borderId="15" xfId="6" applyNumberFormat="1" applyFont="1" applyFill="1" applyBorder="1" applyAlignment="1">
      <alignment horizontal="center"/>
    </xf>
    <xf numFmtId="164" fontId="0" fillId="4" borderId="27" xfId="1" applyNumberFormat="1" applyFont="1" applyFill="1" applyBorder="1" applyAlignment="1">
      <alignment horizontal="center"/>
    </xf>
    <xf numFmtId="164" fontId="0" fillId="4" borderId="28" xfId="1" applyNumberFormat="1" applyFont="1" applyFill="1" applyBorder="1" applyAlignment="1">
      <alignment horizontal="center"/>
    </xf>
    <xf numFmtId="164" fontId="52" fillId="4" borderId="0" xfId="1" applyNumberFormat="1" applyFont="1" applyFill="1" applyBorder="1" applyAlignment="1">
      <alignment horizontal="center"/>
    </xf>
    <xf numFmtId="164" fontId="0" fillId="4" borderId="21" xfId="1" applyNumberFormat="1" applyFont="1" applyFill="1" applyBorder="1" applyAlignment="1">
      <alignment horizontal="center"/>
    </xf>
    <xf numFmtId="0" fontId="0" fillId="6" borderId="0" xfId="0" applyFill="1" applyBorder="1" applyAlignment="1">
      <alignment horizontal="center"/>
    </xf>
    <xf numFmtId="164" fontId="15" fillId="6" borderId="0" xfId="0" applyNumberFormat="1" applyFont="1" applyFill="1" applyBorder="1" applyAlignment="1">
      <alignment horizontal="center"/>
    </xf>
    <xf numFmtId="0" fontId="15" fillId="6" borderId="0" xfId="0" applyFont="1" applyFill="1" applyBorder="1" applyAlignment="1">
      <alignment horizontal="center"/>
    </xf>
    <xf numFmtId="164" fontId="61" fillId="4" borderId="22" xfId="1" applyNumberFormat="1" applyFont="1" applyFill="1" applyBorder="1" applyAlignment="1">
      <alignment horizontal="center" vertical="center"/>
    </xf>
    <xf numFmtId="164" fontId="61" fillId="4" borderId="24" xfId="1" applyNumberFormat="1" applyFont="1" applyFill="1" applyBorder="1" applyAlignment="1">
      <alignment horizontal="center" vertical="center"/>
    </xf>
    <xf numFmtId="164" fontId="61" fillId="4" borderId="36" xfId="1" applyNumberFormat="1" applyFont="1" applyFill="1" applyBorder="1" applyAlignment="1">
      <alignment horizontal="center" vertical="center"/>
    </xf>
    <xf numFmtId="164" fontId="61" fillId="4" borderId="4" xfId="1" applyNumberFormat="1" applyFont="1" applyFill="1" applyBorder="1" applyAlignment="1">
      <alignment horizontal="center" vertical="center"/>
    </xf>
    <xf numFmtId="164" fontId="61" fillId="4" borderId="5" xfId="1" applyNumberFormat="1" applyFont="1" applyFill="1" applyBorder="1" applyAlignment="1">
      <alignment horizontal="center" vertical="center"/>
    </xf>
    <xf numFmtId="164" fontId="61" fillId="4" borderId="32" xfId="1" applyNumberFormat="1" applyFont="1" applyFill="1" applyBorder="1" applyAlignment="1">
      <alignment horizontal="center" vertical="center"/>
    </xf>
    <xf numFmtId="0" fontId="32" fillId="4" borderId="1" xfId="0" applyFont="1" applyFill="1" applyBorder="1" applyAlignment="1">
      <alignment horizontal="center"/>
    </xf>
    <xf numFmtId="164" fontId="0" fillId="0" borderId="27" xfId="1" applyNumberFormat="1" applyFont="1" applyFill="1" applyBorder="1" applyAlignment="1">
      <alignment horizontal="center"/>
    </xf>
    <xf numFmtId="164" fontId="0" fillId="0" borderId="28" xfId="1" applyNumberFormat="1" applyFont="1" applyFill="1" applyBorder="1" applyAlignment="1">
      <alignment horizontal="center"/>
    </xf>
    <xf numFmtId="0" fontId="31" fillId="6" borderId="0" xfId="0" applyFont="1" applyFill="1" applyBorder="1" applyAlignment="1">
      <alignment horizontal="center" vertical="center" textRotation="180"/>
    </xf>
    <xf numFmtId="164" fontId="15" fillId="4" borderId="27" xfId="1" applyNumberFormat="1" applyFont="1" applyFill="1" applyBorder="1" applyAlignment="1">
      <alignment horizontal="center"/>
    </xf>
    <xf numFmtId="164" fontId="15" fillId="4" borderId="28" xfId="1" applyNumberFormat="1" applyFont="1" applyFill="1" applyBorder="1" applyAlignment="1">
      <alignment horizontal="center"/>
    </xf>
    <xf numFmtId="0" fontId="53" fillId="0" borderId="6" xfId="0" applyFont="1" applyFill="1" applyBorder="1" applyAlignment="1">
      <alignment horizontal="center"/>
    </xf>
    <xf numFmtId="164" fontId="15" fillId="4" borderId="7" xfId="0" applyNumberFormat="1" applyFont="1" applyFill="1" applyBorder="1" applyAlignment="1">
      <alignment horizontal="center"/>
    </xf>
    <xf numFmtId="0" fontId="15" fillId="4" borderId="43" xfId="0" applyFont="1" applyFill="1" applyBorder="1" applyAlignment="1">
      <alignment horizontal="center"/>
    </xf>
    <xf numFmtId="0" fontId="11" fillId="4" borderId="11" xfId="0" applyFont="1" applyFill="1" applyBorder="1" applyAlignment="1">
      <alignment horizontal="center"/>
    </xf>
    <xf numFmtId="0" fontId="11" fillId="4" borderId="0" xfId="0" applyFont="1" applyFill="1" applyBorder="1" applyAlignment="1">
      <alignment horizontal="center"/>
    </xf>
    <xf numFmtId="0" fontId="53" fillId="4" borderId="6" xfId="0" applyFont="1" applyFill="1" applyBorder="1" applyAlignment="1">
      <alignment horizontal="center"/>
    </xf>
    <xf numFmtId="164" fontId="15" fillId="4" borderId="6" xfId="0" applyNumberFormat="1" applyFont="1" applyFill="1" applyBorder="1" applyAlignment="1">
      <alignment horizontal="center"/>
    </xf>
    <xf numFmtId="0" fontId="15" fillId="4" borderId="6" xfId="0" applyFont="1" applyFill="1" applyBorder="1" applyAlignment="1">
      <alignment horizontal="center"/>
    </xf>
    <xf numFmtId="0" fontId="11" fillId="4" borderId="14" xfId="0" applyFont="1" applyFill="1" applyBorder="1" applyAlignment="1">
      <alignment horizontal="center"/>
    </xf>
    <xf numFmtId="0" fontId="11" fillId="4" borderId="15" xfId="0" applyFont="1" applyFill="1" applyBorder="1" applyAlignment="1">
      <alignment horizontal="center"/>
    </xf>
    <xf numFmtId="164" fontId="26" fillId="4" borderId="21" xfId="1" applyNumberFormat="1" applyFont="1" applyFill="1" applyBorder="1" applyAlignment="1">
      <alignment horizontal="center" vertical="center"/>
    </xf>
    <xf numFmtId="164" fontId="26" fillId="4" borderId="25" xfId="1" applyNumberFormat="1" applyFont="1" applyFill="1" applyBorder="1" applyAlignment="1">
      <alignment horizontal="center" vertical="center"/>
    </xf>
    <xf numFmtId="164" fontId="26" fillId="4" borderId="26" xfId="1" applyNumberFormat="1" applyFont="1" applyFill="1" applyBorder="1" applyAlignment="1">
      <alignment horizontal="center" vertical="center"/>
    </xf>
    <xf numFmtId="0" fontId="52" fillId="4" borderId="23" xfId="0" applyFont="1" applyFill="1" applyBorder="1" applyAlignment="1">
      <alignment horizontal="center"/>
    </xf>
    <xf numFmtId="0" fontId="26" fillId="4" borderId="0" xfId="0" applyFont="1" applyFill="1" applyBorder="1" applyAlignment="1">
      <alignment horizontal="center"/>
    </xf>
    <xf numFmtId="0" fontId="0" fillId="4" borderId="22" xfId="0" applyFill="1" applyBorder="1" applyAlignment="1">
      <alignment horizontal="center"/>
    </xf>
    <xf numFmtId="0" fontId="0" fillId="4" borderId="24" xfId="0" applyFill="1" applyBorder="1" applyAlignment="1">
      <alignment horizontal="center"/>
    </xf>
    <xf numFmtId="164" fontId="32" fillId="4" borderId="0" xfId="1" quotePrefix="1" applyNumberFormat="1" applyFont="1" applyFill="1" applyBorder="1" applyAlignment="1">
      <alignment horizontal="center" vertical="center"/>
    </xf>
    <xf numFmtId="164" fontId="32" fillId="4" borderId="0" xfId="1" applyNumberFormat="1" applyFont="1" applyFill="1" applyBorder="1" applyAlignment="1">
      <alignment horizontal="center" vertical="center"/>
    </xf>
    <xf numFmtId="164" fontId="0" fillId="4" borderId="2" xfId="1" applyNumberFormat="1" applyFont="1" applyFill="1" applyBorder="1" applyAlignment="1">
      <alignment horizontal="right"/>
    </xf>
    <xf numFmtId="0" fontId="63" fillId="4" borderId="27" xfId="1" applyNumberFormat="1" applyFont="1" applyFill="1" applyBorder="1" applyAlignment="1">
      <alignment horizontal="center" vertical="center"/>
    </xf>
    <xf numFmtId="0" fontId="63" fillId="4" borderId="28" xfId="1" applyNumberFormat="1" applyFont="1" applyFill="1" applyBorder="1" applyAlignment="1">
      <alignment horizontal="center" vertical="center"/>
    </xf>
    <xf numFmtId="0" fontId="52" fillId="6" borderId="23" xfId="0" applyFont="1" applyFill="1" applyBorder="1" applyAlignment="1">
      <alignment horizontal="right"/>
    </xf>
    <xf numFmtId="0" fontId="52" fillId="6" borderId="24" xfId="0" applyFont="1" applyFill="1" applyBorder="1" applyAlignment="1">
      <alignment horizontal="right"/>
    </xf>
    <xf numFmtId="164" fontId="15" fillId="6" borderId="27" xfId="1" applyNumberFormat="1" applyFont="1" applyFill="1" applyBorder="1" applyAlignment="1">
      <alignment horizontal="center"/>
    </xf>
    <xf numFmtId="164" fontId="15" fillId="6" borderId="2" xfId="1" applyNumberFormat="1" applyFont="1" applyFill="1" applyBorder="1" applyAlignment="1">
      <alignment horizontal="center"/>
    </xf>
    <xf numFmtId="0" fontId="63" fillId="7" borderId="3" xfId="1" applyNumberFormat="1" applyFont="1" applyFill="1" applyBorder="1" applyAlignment="1">
      <alignment horizontal="center" vertical="center"/>
    </xf>
    <xf numFmtId="0" fontId="52" fillId="6" borderId="1" xfId="0" applyFont="1" applyFill="1" applyBorder="1" applyAlignment="1">
      <alignment horizontal="right"/>
    </xf>
    <xf numFmtId="0" fontId="52" fillId="6" borderId="32" xfId="0" applyFont="1" applyFill="1" applyBorder="1" applyAlignment="1">
      <alignment horizontal="right"/>
    </xf>
    <xf numFmtId="0" fontId="63" fillId="7" borderId="27" xfId="1" applyNumberFormat="1" applyFont="1" applyFill="1" applyBorder="1" applyAlignment="1">
      <alignment horizontal="center" vertical="center"/>
    </xf>
    <xf numFmtId="0" fontId="63" fillId="7" borderId="28" xfId="1" applyNumberFormat="1" applyFont="1" applyFill="1" applyBorder="1" applyAlignment="1">
      <alignment horizontal="center" vertical="center"/>
    </xf>
    <xf numFmtId="0" fontId="32" fillId="4" borderId="10" xfId="0" applyFont="1" applyFill="1" applyBorder="1" applyAlignment="1">
      <alignment horizontal="center"/>
    </xf>
    <xf numFmtId="0" fontId="14" fillId="15" borderId="0" xfId="0" applyFont="1" applyFill="1" applyBorder="1" applyAlignment="1">
      <alignment horizontal="center" vertical="justify" textRotation="180"/>
    </xf>
    <xf numFmtId="0" fontId="53" fillId="4" borderId="0" xfId="0" applyFont="1" applyFill="1"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164" fontId="15" fillId="4" borderId="27" xfId="0" applyNumberFormat="1" applyFont="1" applyFill="1" applyBorder="1" applyAlignment="1">
      <alignment horizontal="center"/>
    </xf>
    <xf numFmtId="0" fontId="15" fillId="4" borderId="2" xfId="0" applyFont="1" applyFill="1" applyBorder="1" applyAlignment="1">
      <alignment horizontal="center"/>
    </xf>
    <xf numFmtId="0" fontId="63" fillId="4" borderId="3" xfId="1" applyNumberFormat="1" applyFont="1" applyFill="1" applyBorder="1" applyAlignment="1">
      <alignment horizontal="center" vertical="center"/>
    </xf>
    <xf numFmtId="0" fontId="40" fillId="4" borderId="0" xfId="0" applyFont="1" applyFill="1" applyBorder="1" applyAlignment="1">
      <alignment horizontal="center"/>
    </xf>
    <xf numFmtId="0" fontId="40" fillId="4" borderId="4" xfId="0" applyFont="1" applyFill="1" applyBorder="1" applyAlignment="1">
      <alignment horizontal="center"/>
    </xf>
    <xf numFmtId="0" fontId="0" fillId="4" borderId="4" xfId="0" applyFill="1" applyBorder="1" applyAlignment="1">
      <alignment horizontal="center"/>
    </xf>
    <xf numFmtId="0" fontId="53" fillId="4" borderId="23" xfId="0" applyFont="1" applyFill="1" applyBorder="1" applyAlignment="1">
      <alignment horizontal="center"/>
    </xf>
    <xf numFmtId="0" fontId="53" fillId="4" borderId="37" xfId="0" applyFont="1" applyFill="1" applyBorder="1" applyAlignment="1">
      <alignment horizontal="center"/>
    </xf>
    <xf numFmtId="0" fontId="53" fillId="4" borderId="12" xfId="0" applyFont="1" applyFill="1" applyBorder="1" applyAlignment="1">
      <alignment horizontal="center"/>
    </xf>
    <xf numFmtId="0" fontId="54" fillId="4" borderId="0" xfId="0" applyFont="1" applyFill="1" applyBorder="1" applyAlignment="1">
      <alignment horizontal="center"/>
    </xf>
    <xf numFmtId="0" fontId="15" fillId="4" borderId="0" xfId="0" applyFont="1" applyFill="1" applyBorder="1" applyAlignment="1">
      <alignment horizontal="left"/>
    </xf>
    <xf numFmtId="0" fontId="31" fillId="4" borderId="0" xfId="0" applyFont="1" applyFill="1" applyAlignment="1">
      <alignment horizontal="center"/>
    </xf>
    <xf numFmtId="0" fontId="0" fillId="4" borderId="15" xfId="0" applyFill="1" applyBorder="1" applyAlignment="1">
      <alignment horizontal="center"/>
    </xf>
    <xf numFmtId="0" fontId="67" fillId="4" borderId="0" xfId="0" applyFont="1" applyFill="1" applyAlignment="1">
      <alignment horizontal="center"/>
    </xf>
    <xf numFmtId="0" fontId="67" fillId="4" borderId="0" xfId="0" applyFont="1" applyFill="1" applyAlignment="1">
      <alignment horizontal="left"/>
    </xf>
    <xf numFmtId="0" fontId="0" fillId="15" borderId="22" xfId="0" applyFill="1" applyBorder="1" applyAlignment="1">
      <alignment horizontal="center" vertical="center" wrapText="1"/>
    </xf>
    <xf numFmtId="0" fontId="0" fillId="15" borderId="23" xfId="0" applyFill="1" applyBorder="1" applyAlignment="1">
      <alignment horizontal="center" vertical="center" wrapText="1"/>
    </xf>
    <xf numFmtId="0" fontId="0" fillId="15" borderId="24" xfId="0" applyFill="1" applyBorder="1" applyAlignment="1">
      <alignment horizontal="center" vertical="center" wrapText="1"/>
    </xf>
    <xf numFmtId="0" fontId="0" fillId="15" borderId="36" xfId="0" applyFill="1" applyBorder="1" applyAlignment="1">
      <alignment horizontal="center" vertical="center" wrapText="1"/>
    </xf>
    <xf numFmtId="0" fontId="0" fillId="15" borderId="0"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5"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32" xfId="0" applyFill="1" applyBorder="1" applyAlignment="1">
      <alignment horizontal="center" vertical="center" wrapText="1"/>
    </xf>
    <xf numFmtId="169" fontId="0" fillId="4" borderId="15" xfId="0" applyNumberFormat="1" applyFill="1" applyBorder="1" applyAlignment="1">
      <alignment horizontal="center"/>
    </xf>
    <xf numFmtId="164" fontId="43" fillId="13" borderId="2" xfId="1" applyNumberFormat="1" applyFont="1" applyFill="1" applyBorder="1" applyAlignment="1">
      <alignment horizontal="center"/>
    </xf>
    <xf numFmtId="164" fontId="43" fillId="6" borderId="0" xfId="0" applyNumberFormat="1" applyFont="1" applyFill="1" applyBorder="1" applyAlignment="1">
      <alignment horizontal="center"/>
    </xf>
    <xf numFmtId="0" fontId="43" fillId="6" borderId="0" xfId="0" applyFont="1" applyFill="1" applyBorder="1" applyAlignment="1">
      <alignment horizontal="center"/>
    </xf>
    <xf numFmtId="164" fontId="43" fillId="4" borderId="27" xfId="1" applyNumberFormat="1" applyFont="1" applyFill="1" applyBorder="1" applyAlignment="1">
      <alignment horizontal="center"/>
    </xf>
    <xf numFmtId="164" fontId="43" fillId="4" borderId="28" xfId="1" applyNumberFormat="1" applyFont="1" applyFill="1" applyBorder="1" applyAlignment="1">
      <alignment horizontal="center"/>
    </xf>
    <xf numFmtId="0" fontId="32" fillId="4" borderId="1" xfId="0" applyFont="1" applyFill="1" applyBorder="1" applyAlignment="1">
      <alignment horizontal="left" indent="2"/>
    </xf>
    <xf numFmtId="164" fontId="0" fillId="4" borderId="28" xfId="1" applyNumberFormat="1" applyFont="1" applyFill="1" applyBorder="1" applyAlignment="1">
      <alignment horizontal="left"/>
    </xf>
    <xf numFmtId="164" fontId="26" fillId="4" borderId="1" xfId="1" applyNumberFormat="1" applyFont="1" applyFill="1" applyBorder="1" applyAlignment="1" applyProtection="1">
      <alignment horizontal="center"/>
    </xf>
    <xf numFmtId="10" fontId="26" fillId="4" borderId="1" xfId="6" applyNumberFormat="1" applyFont="1" applyFill="1" applyBorder="1" applyAlignment="1">
      <alignment horizontal="center"/>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2" xfId="0" applyFill="1" applyBorder="1" applyAlignment="1">
      <alignment horizontal="center" vertical="center" wrapText="1"/>
    </xf>
    <xf numFmtId="0" fontId="49" fillId="4" borderId="0" xfId="0" applyFont="1" applyFill="1" applyBorder="1" applyAlignment="1">
      <alignment horizontal="center"/>
    </xf>
    <xf numFmtId="0" fontId="4" fillId="4" borderId="1" xfId="3" applyFill="1" applyBorder="1" applyAlignment="1" applyProtection="1">
      <alignment horizontal="center"/>
    </xf>
    <xf numFmtId="0" fontId="0" fillId="4" borderId="36" xfId="0" applyFill="1" applyBorder="1" applyAlignment="1">
      <alignment horizontal="center" vertical="center" wrapText="1"/>
    </xf>
    <xf numFmtId="0" fontId="0" fillId="4" borderId="0"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 xfId="0" applyFill="1" applyBorder="1" applyAlignment="1" applyProtection="1">
      <alignment horizontal="left"/>
    </xf>
    <xf numFmtId="0" fontId="104" fillId="4" borderId="27" xfId="0" applyFont="1" applyFill="1" applyBorder="1" applyAlignment="1">
      <alignment horizontal="center"/>
    </xf>
    <xf numFmtId="0" fontId="104" fillId="4" borderId="28" xfId="0" applyFont="1" applyFill="1" applyBorder="1" applyAlignment="1">
      <alignment horizontal="center"/>
    </xf>
    <xf numFmtId="0" fontId="4" fillId="4" borderId="2" xfId="3" applyFill="1" applyBorder="1" applyAlignment="1" applyProtection="1">
      <alignment horizontal="center"/>
    </xf>
    <xf numFmtId="0" fontId="5" fillId="4" borderId="0" xfId="0" applyFont="1" applyFill="1" applyBorder="1" applyAlignment="1">
      <alignment horizontal="right"/>
    </xf>
    <xf numFmtId="164" fontId="92" fillId="13" borderId="1" xfId="1" applyNumberFormat="1" applyFont="1" applyFill="1" applyBorder="1" applyAlignment="1" applyProtection="1">
      <alignment horizontal="right"/>
    </xf>
    <xf numFmtId="0" fontId="0" fillId="4" borderId="6" xfId="0" applyFill="1" applyBorder="1" applyAlignment="1">
      <alignment horizontal="left"/>
    </xf>
    <xf numFmtId="164" fontId="26" fillId="4" borderId="6" xfId="1" applyNumberFormat="1" applyFont="1" applyFill="1" applyBorder="1" applyAlignment="1">
      <alignment horizontal="center"/>
    </xf>
    <xf numFmtId="0" fontId="25" fillId="4" borderId="5" xfId="0" applyFont="1" applyFill="1" applyBorder="1" applyAlignment="1">
      <alignment horizontal="center"/>
    </xf>
    <xf numFmtId="0" fontId="25" fillId="4" borderId="32" xfId="0" applyFont="1" applyFill="1" applyBorder="1" applyAlignment="1">
      <alignment horizontal="center"/>
    </xf>
    <xf numFmtId="9" fontId="92" fillId="13" borderId="1" xfId="6" applyNumberFormat="1" applyFont="1" applyFill="1" applyBorder="1" applyAlignment="1" applyProtection="1">
      <alignment horizontal="right"/>
    </xf>
    <xf numFmtId="0" fontId="0" fillId="4" borderId="1" xfId="0" applyFill="1" applyBorder="1" applyAlignment="1">
      <alignment horizontal="left" indent="2"/>
    </xf>
    <xf numFmtId="0" fontId="25" fillId="4" borderId="22" xfId="0" applyFont="1" applyFill="1" applyBorder="1" applyAlignment="1">
      <alignment horizontal="center"/>
    </xf>
    <xf numFmtId="0" fontId="25" fillId="4" borderId="24" xfId="0" applyFont="1" applyFill="1" applyBorder="1" applyAlignment="1">
      <alignment horizontal="center"/>
    </xf>
    <xf numFmtId="0" fontId="52" fillId="4" borderId="3" xfId="1" applyNumberFormat="1" applyFont="1" applyFill="1" applyBorder="1" applyAlignment="1">
      <alignment horizontal="center"/>
    </xf>
    <xf numFmtId="0" fontId="25" fillId="4" borderId="27" xfId="0" applyFont="1" applyFill="1" applyBorder="1" applyAlignment="1">
      <alignment horizontal="center"/>
    </xf>
    <xf numFmtId="0" fontId="25" fillId="4" borderId="28" xfId="0" applyFont="1" applyFill="1" applyBorder="1" applyAlignment="1">
      <alignment horizontal="center"/>
    </xf>
    <xf numFmtId="0" fontId="25" fillId="4" borderId="2" xfId="0" applyFont="1" applyFill="1" applyBorder="1" applyAlignment="1">
      <alignment horizontal="center"/>
    </xf>
    <xf numFmtId="0" fontId="32" fillId="4" borderId="27" xfId="1" applyNumberFormat="1" applyFont="1" applyFill="1" applyBorder="1" applyAlignment="1">
      <alignment horizontal="center"/>
    </xf>
    <xf numFmtId="0" fontId="32" fillId="4" borderId="2" xfId="1" applyNumberFormat="1" applyFont="1" applyFill="1" applyBorder="1" applyAlignment="1">
      <alignment horizontal="center"/>
    </xf>
    <xf numFmtId="0" fontId="32" fillId="4" borderId="28" xfId="1" applyNumberFormat="1" applyFont="1" applyFill="1" applyBorder="1" applyAlignment="1">
      <alignment horizontal="center"/>
    </xf>
    <xf numFmtId="0" fontId="56" fillId="4" borderId="27" xfId="0" applyFont="1" applyFill="1" applyBorder="1" applyAlignment="1">
      <alignment horizontal="left"/>
    </xf>
    <xf numFmtId="0" fontId="56" fillId="4" borderId="2" xfId="0" applyFont="1" applyFill="1" applyBorder="1" applyAlignment="1">
      <alignment horizontal="left"/>
    </xf>
    <xf numFmtId="0" fontId="56" fillId="4" borderId="28" xfId="0" applyFont="1" applyFill="1" applyBorder="1" applyAlignment="1">
      <alignment horizontal="left"/>
    </xf>
    <xf numFmtId="0" fontId="25" fillId="4" borderId="27" xfId="0" applyFont="1" applyFill="1" applyBorder="1" applyAlignment="1" applyProtection="1">
      <alignment horizontal="center"/>
    </xf>
    <xf numFmtId="0" fontId="25" fillId="4" borderId="28" xfId="0" applyFont="1" applyFill="1" applyBorder="1" applyAlignment="1" applyProtection="1">
      <alignment horizontal="center"/>
    </xf>
    <xf numFmtId="0" fontId="25" fillId="4" borderId="2" xfId="0" applyFont="1" applyFill="1" applyBorder="1" applyAlignment="1" applyProtection="1">
      <alignment horizontal="center"/>
    </xf>
    <xf numFmtId="164" fontId="32" fillId="23" borderId="2" xfId="1" applyNumberFormat="1" applyFont="1" applyFill="1" applyBorder="1" applyAlignment="1">
      <alignment horizontal="center"/>
    </xf>
    <xf numFmtId="164" fontId="32" fillId="23" borderId="28" xfId="1" applyNumberFormat="1" applyFont="1" applyFill="1" applyBorder="1" applyAlignment="1">
      <alignment horizontal="center"/>
    </xf>
    <xf numFmtId="0" fontId="32" fillId="4" borderId="12" xfId="0" applyFont="1" applyFill="1" applyBorder="1" applyAlignment="1">
      <alignment horizontal="center"/>
    </xf>
    <xf numFmtId="164" fontId="93" fillId="0" borderId="1" xfId="1" applyNumberFormat="1" applyFont="1" applyFill="1" applyBorder="1" applyAlignment="1">
      <alignment horizontal="right"/>
    </xf>
    <xf numFmtId="164" fontId="93" fillId="0" borderId="32" xfId="1" applyNumberFormat="1" applyFont="1" applyFill="1" applyBorder="1" applyAlignment="1">
      <alignment horizontal="right"/>
    </xf>
    <xf numFmtId="0" fontId="43" fillId="4" borderId="1" xfId="0" applyFont="1" applyFill="1" applyBorder="1" applyAlignment="1">
      <alignment horizontal="center"/>
    </xf>
    <xf numFmtId="0" fontId="43" fillId="4" borderId="13" xfId="0" applyFont="1" applyFill="1" applyBorder="1" applyAlignment="1">
      <alignment horizontal="center"/>
    </xf>
    <xf numFmtId="164" fontId="53" fillId="4" borderId="1" xfId="1" applyNumberFormat="1" applyFont="1" applyFill="1" applyBorder="1" applyAlignment="1">
      <alignment horizontal="right"/>
    </xf>
    <xf numFmtId="164" fontId="53" fillId="4" borderId="32" xfId="1" applyNumberFormat="1" applyFont="1" applyFill="1" applyBorder="1" applyAlignment="1">
      <alignment horizontal="right"/>
    </xf>
    <xf numFmtId="164" fontId="43" fillId="4" borderId="2" xfId="1" applyNumberFormat="1" applyFont="1" applyFill="1" applyBorder="1" applyAlignment="1">
      <alignment horizontal="center"/>
    </xf>
    <xf numFmtId="164" fontId="43" fillId="4" borderId="18" xfId="1" applyNumberFormat="1" applyFont="1" applyFill="1" applyBorder="1" applyAlignment="1">
      <alignment horizontal="center"/>
    </xf>
    <xf numFmtId="10" fontId="93" fillId="4" borderId="2" xfId="6" applyNumberFormat="1" applyFont="1" applyFill="1" applyBorder="1" applyAlignment="1">
      <alignment horizontal="right"/>
    </xf>
    <xf numFmtId="10" fontId="93" fillId="4" borderId="28" xfId="6" applyNumberFormat="1" applyFont="1" applyFill="1" applyBorder="1" applyAlignment="1">
      <alignment horizontal="right"/>
    </xf>
    <xf numFmtId="10" fontId="93" fillId="0" borderId="2" xfId="6" applyNumberFormat="1" applyFont="1" applyFill="1" applyBorder="1" applyAlignment="1">
      <alignment horizontal="right"/>
    </xf>
    <xf numFmtId="10" fontId="93" fillId="0" borderId="28" xfId="6" applyNumberFormat="1" applyFont="1" applyFill="1" applyBorder="1" applyAlignment="1">
      <alignment horizontal="right"/>
    </xf>
    <xf numFmtId="43" fontId="43" fillId="4" borderId="2" xfId="1" applyFont="1" applyFill="1" applyBorder="1" applyAlignment="1">
      <alignment horizontal="center"/>
    </xf>
    <xf numFmtId="43" fontId="43" fillId="4" borderId="18" xfId="1" applyFont="1" applyFill="1" applyBorder="1" applyAlignment="1">
      <alignment horizontal="center"/>
    </xf>
    <xf numFmtId="0" fontId="25" fillId="4" borderId="2" xfId="0" applyFont="1" applyFill="1" applyBorder="1" applyAlignment="1">
      <alignment horizontal="left"/>
    </xf>
    <xf numFmtId="10" fontId="53" fillId="4" borderId="1" xfId="6" applyNumberFormat="1" applyFont="1" applyFill="1" applyBorder="1" applyAlignment="1">
      <alignment horizontal="center"/>
    </xf>
    <xf numFmtId="10" fontId="53" fillId="4" borderId="32" xfId="6" applyNumberFormat="1" applyFont="1" applyFill="1" applyBorder="1" applyAlignment="1">
      <alignment horizontal="center"/>
    </xf>
    <xf numFmtId="164" fontId="53" fillId="4" borderId="1" xfId="1" applyNumberFormat="1" applyFont="1" applyFill="1" applyBorder="1" applyAlignment="1">
      <alignment horizontal="center"/>
    </xf>
    <xf numFmtId="164" fontId="53" fillId="4" borderId="32" xfId="1" applyNumberFormat="1" applyFont="1" applyFill="1" applyBorder="1" applyAlignment="1">
      <alignment horizontal="center"/>
    </xf>
    <xf numFmtId="0" fontId="43" fillId="4" borderId="2" xfId="0" applyFont="1" applyFill="1" applyBorder="1" applyAlignment="1">
      <alignment horizontal="center"/>
    </xf>
    <xf numFmtId="0" fontId="43" fillId="4" borderId="18" xfId="0" applyFont="1" applyFill="1" applyBorder="1" applyAlignment="1">
      <alignment horizontal="center"/>
    </xf>
    <xf numFmtId="164" fontId="26" fillId="4" borderId="32" xfId="1" applyNumberFormat="1" applyFont="1" applyFill="1" applyBorder="1" applyAlignment="1">
      <alignment horizontal="center"/>
    </xf>
    <xf numFmtId="0" fontId="52" fillId="4" borderId="4" xfId="0" applyFont="1" applyFill="1" applyBorder="1" applyAlignment="1">
      <alignment horizontal="center"/>
    </xf>
    <xf numFmtId="0" fontId="52" fillId="4" borderId="41" xfId="0" applyFont="1" applyFill="1" applyBorder="1" applyAlignment="1">
      <alignment horizontal="center"/>
    </xf>
    <xf numFmtId="164" fontId="0" fillId="4" borderId="13" xfId="1" applyNumberFormat="1" applyFont="1" applyFill="1" applyBorder="1" applyAlignment="1">
      <alignment horizontal="center"/>
    </xf>
    <xf numFmtId="164" fontId="26" fillId="4" borderId="28" xfId="1" applyNumberFormat="1" applyFont="1" applyFill="1" applyBorder="1" applyAlignment="1">
      <alignment horizontal="center"/>
    </xf>
    <xf numFmtId="0" fontId="25" fillId="4" borderId="18" xfId="0" applyFont="1" applyFill="1" applyBorder="1" applyAlignment="1">
      <alignment horizontal="center"/>
    </xf>
    <xf numFmtId="164" fontId="1" fillId="4" borderId="1" xfId="1" applyNumberFormat="1" applyFont="1" applyFill="1" applyBorder="1" applyAlignment="1">
      <alignment horizontal="center"/>
    </xf>
    <xf numFmtId="164" fontId="43" fillId="4" borderId="7" xfId="0" applyNumberFormat="1" applyFont="1" applyFill="1" applyBorder="1" applyAlignment="1">
      <alignment horizontal="center"/>
    </xf>
    <xf numFmtId="0" fontId="43" fillId="4" borderId="43" xfId="0" applyFont="1" applyFill="1" applyBorder="1" applyAlignment="1">
      <alignment horizontal="center"/>
    </xf>
    <xf numFmtId="164" fontId="43" fillId="4" borderId="6" xfId="0" applyNumberFormat="1" applyFont="1" applyFill="1" applyBorder="1" applyAlignment="1">
      <alignment horizontal="center"/>
    </xf>
    <xf numFmtId="0" fontId="43" fillId="4" borderId="6" xfId="0" applyFont="1" applyFill="1" applyBorder="1" applyAlignment="1">
      <alignment horizontal="center"/>
    </xf>
    <xf numFmtId="0" fontId="0" fillId="4" borderId="2" xfId="1" applyNumberFormat="1" applyFont="1" applyFill="1" applyBorder="1" applyAlignment="1">
      <alignment horizontal="right"/>
    </xf>
    <xf numFmtId="164" fontId="80" fillId="4" borderId="21" xfId="1" applyNumberFormat="1" applyFont="1" applyFill="1" applyBorder="1" applyAlignment="1">
      <alignment horizontal="center" vertical="center"/>
    </xf>
    <xf numFmtId="164" fontId="80" fillId="4" borderId="25" xfId="1" applyNumberFormat="1" applyFont="1" applyFill="1" applyBorder="1" applyAlignment="1">
      <alignment horizontal="center" vertical="center"/>
    </xf>
    <xf numFmtId="164" fontId="80" fillId="4" borderId="26" xfId="1" applyNumberFormat="1" applyFont="1" applyFill="1" applyBorder="1" applyAlignment="1">
      <alignment horizontal="center" vertical="center"/>
    </xf>
    <xf numFmtId="164" fontId="62" fillId="4" borderId="0" xfId="1" quotePrefix="1" applyNumberFormat="1" applyFont="1" applyFill="1" applyBorder="1" applyAlignment="1">
      <alignment horizontal="center" vertical="center"/>
    </xf>
    <xf numFmtId="164" fontId="62" fillId="4" borderId="0" xfId="1" applyNumberFormat="1" applyFont="1" applyFill="1" applyBorder="1" applyAlignment="1">
      <alignment horizontal="center" vertical="center"/>
    </xf>
    <xf numFmtId="0" fontId="3" fillId="4" borderId="5" xfId="0" applyFont="1" applyFill="1" applyBorder="1" applyAlignment="1">
      <alignment horizontal="center"/>
    </xf>
    <xf numFmtId="0" fontId="77" fillId="4" borderId="0" xfId="0" applyFont="1" applyFill="1" applyBorder="1" applyAlignment="1">
      <alignment horizontal="center"/>
    </xf>
    <xf numFmtId="0" fontId="77" fillId="4" borderId="4" xfId="0" applyFont="1" applyFill="1" applyBorder="1" applyAlignment="1">
      <alignment horizontal="center"/>
    </xf>
    <xf numFmtId="164" fontId="43" fillId="6" borderId="27" xfId="1" applyNumberFormat="1" applyFont="1" applyFill="1" applyBorder="1" applyAlignment="1">
      <alignment horizontal="center"/>
    </xf>
    <xf numFmtId="164" fontId="43" fillId="6" borderId="2" xfId="1" applyNumberFormat="1" applyFont="1" applyFill="1" applyBorder="1" applyAlignment="1">
      <alignment horizontal="center"/>
    </xf>
    <xf numFmtId="164" fontId="43" fillId="4" borderId="27" xfId="0" applyNumberFormat="1" applyFont="1" applyFill="1" applyBorder="1" applyAlignment="1">
      <alignment horizontal="center"/>
    </xf>
    <xf numFmtId="0" fontId="43" fillId="4" borderId="0" xfId="0" applyFont="1" applyFill="1" applyBorder="1" applyAlignment="1">
      <alignment horizontal="left"/>
    </xf>
    <xf numFmtId="164" fontId="26" fillId="4" borderId="2" xfId="1" applyNumberFormat="1" applyFont="1" applyFill="1" applyBorder="1" applyAlignment="1" applyProtection="1">
      <alignment horizontal="center"/>
    </xf>
    <xf numFmtId="0" fontId="65" fillId="4" borderId="0" xfId="0" applyFont="1" applyFill="1" applyAlignment="1">
      <alignment horizontal="center"/>
    </xf>
    <xf numFmtId="0" fontId="0" fillId="15" borderId="22" xfId="0" applyFill="1" applyBorder="1" applyAlignment="1">
      <alignment horizontal="justify" vertical="justify" wrapText="1"/>
    </xf>
    <xf numFmtId="0" fontId="0" fillId="15" borderId="23" xfId="0" applyFill="1" applyBorder="1" applyAlignment="1">
      <alignment horizontal="justify" vertical="justify" wrapText="1"/>
    </xf>
    <xf numFmtId="0" fontId="0" fillId="15" borderId="24" xfId="0" applyFill="1" applyBorder="1" applyAlignment="1">
      <alignment horizontal="justify" vertical="justify" wrapText="1"/>
    </xf>
    <xf numFmtId="0" fontId="0" fillId="15" borderId="36" xfId="0" applyFill="1" applyBorder="1" applyAlignment="1">
      <alignment horizontal="justify" vertical="justify" wrapText="1"/>
    </xf>
    <xf numFmtId="0" fontId="0" fillId="15" borderId="0" xfId="0" applyFill="1" applyBorder="1" applyAlignment="1">
      <alignment horizontal="justify" vertical="justify" wrapText="1"/>
    </xf>
    <xf numFmtId="0" fontId="0" fillId="15" borderId="4" xfId="0" applyFill="1" applyBorder="1" applyAlignment="1">
      <alignment horizontal="justify" vertical="justify" wrapText="1"/>
    </xf>
    <xf numFmtId="0" fontId="0" fillId="15" borderId="5" xfId="0" applyFill="1" applyBorder="1" applyAlignment="1">
      <alignment horizontal="justify" vertical="justify" wrapText="1"/>
    </xf>
    <xf numFmtId="0" fontId="0" fillId="15" borderId="1" xfId="0" applyFill="1" applyBorder="1" applyAlignment="1">
      <alignment horizontal="justify" vertical="justify" wrapText="1"/>
    </xf>
    <xf numFmtId="0" fontId="0" fillId="15" borderId="32" xfId="0" applyFill="1" applyBorder="1" applyAlignment="1">
      <alignment horizontal="justify" vertical="justify" wrapText="1"/>
    </xf>
    <xf numFmtId="0" fontId="23" fillId="0" borderId="0" xfId="0" applyFont="1" applyBorder="1" applyAlignment="1">
      <alignment horizontal="center"/>
    </xf>
    <xf numFmtId="0" fontId="23" fillId="2" borderId="0" xfId="0" applyFont="1" applyFill="1" applyBorder="1" applyAlignment="1">
      <alignment horizontal="center"/>
    </xf>
    <xf numFmtId="0" fontId="23" fillId="2" borderId="0" xfId="0" quotePrefix="1" applyFont="1" applyFill="1" applyBorder="1" applyAlignment="1">
      <alignment horizontal="center"/>
    </xf>
    <xf numFmtId="164" fontId="105" fillId="24" borderId="0" xfId="0" applyNumberFormat="1" applyFont="1" applyFill="1" applyAlignment="1">
      <alignment horizontal="center"/>
    </xf>
    <xf numFmtId="0" fontId="105" fillId="24" borderId="0" xfId="0" applyFont="1" applyFill="1" applyAlignment="1">
      <alignment horizontal="center"/>
    </xf>
    <xf numFmtId="0" fontId="0" fillId="0" borderId="23" xfId="0" applyBorder="1" applyAlignment="1">
      <alignment horizontal="center"/>
    </xf>
    <xf numFmtId="0" fontId="0" fillId="0" borderId="24" xfId="0" applyBorder="1" applyAlignment="1">
      <alignment horizontal="center"/>
    </xf>
    <xf numFmtId="164" fontId="0" fillId="6" borderId="27" xfId="1" applyNumberFormat="1" applyFont="1" applyFill="1" applyBorder="1" applyAlignment="1">
      <alignment horizontal="center"/>
    </xf>
    <xf numFmtId="164" fontId="0" fillId="6" borderId="28" xfId="1" applyNumberFormat="1" applyFont="1" applyFill="1" applyBorder="1" applyAlignment="1">
      <alignment horizontal="center"/>
    </xf>
    <xf numFmtId="164" fontId="106" fillId="22" borderId="3" xfId="1" applyNumberFormat="1" applyFont="1" applyFill="1" applyBorder="1" applyAlignment="1">
      <alignment horizontal="center"/>
    </xf>
    <xf numFmtId="164" fontId="3" fillId="0" borderId="3" xfId="1" applyNumberFormat="1" applyFont="1" applyFill="1" applyBorder="1" applyAlignment="1">
      <alignment horizontal="center"/>
    </xf>
    <xf numFmtId="0" fontId="0" fillId="4" borderId="0" xfId="0" applyFill="1" applyAlignment="1">
      <alignment horizontal="left"/>
    </xf>
    <xf numFmtId="0" fontId="0" fillId="4" borderId="4" xfId="0" applyFill="1" applyBorder="1" applyAlignment="1">
      <alignment horizontal="left"/>
    </xf>
    <xf numFmtId="164" fontId="0" fillId="6" borderId="5" xfId="1" applyNumberFormat="1" applyFont="1" applyFill="1" applyBorder="1" applyAlignment="1">
      <alignment horizontal="center"/>
    </xf>
    <xf numFmtId="164" fontId="0" fillId="6" borderId="32" xfId="1" applyNumberFormat="1" applyFont="1" applyFill="1" applyBorder="1" applyAlignment="1">
      <alignment horizontal="center"/>
    </xf>
    <xf numFmtId="0" fontId="25" fillId="4" borderId="0" xfId="0" applyFont="1" applyFill="1" applyAlignment="1">
      <alignment horizontal="left"/>
    </xf>
    <xf numFmtId="0" fontId="25" fillId="4" borderId="4" xfId="0" applyFont="1" applyFill="1" applyBorder="1" applyAlignment="1">
      <alignment horizontal="left"/>
    </xf>
    <xf numFmtId="164" fontId="5" fillId="0" borderId="5" xfId="1" applyNumberFormat="1" applyFont="1" applyFill="1" applyBorder="1" applyAlignment="1">
      <alignment horizontal="center"/>
    </xf>
    <xf numFmtId="164" fontId="5" fillId="0" borderId="1" xfId="1" applyNumberFormat="1" applyFont="1" applyFill="1" applyBorder="1" applyAlignment="1">
      <alignment horizontal="center"/>
    </xf>
    <xf numFmtId="164" fontId="5" fillId="0" borderId="32" xfId="1" applyNumberFormat="1" applyFont="1" applyFill="1" applyBorder="1" applyAlignment="1">
      <alignment horizontal="center"/>
    </xf>
    <xf numFmtId="164" fontId="106" fillId="22" borderId="27" xfId="1" applyNumberFormat="1" applyFont="1" applyFill="1" applyBorder="1" applyAlignment="1">
      <alignment horizontal="center"/>
    </xf>
    <xf numFmtId="164" fontId="106" fillId="22" borderId="28" xfId="1" applyNumberFormat="1" applyFont="1" applyFill="1" applyBorder="1" applyAlignment="1">
      <alignment horizontal="center"/>
    </xf>
    <xf numFmtId="0" fontId="12" fillId="4" borderId="0" xfId="0" applyFont="1" applyFill="1" applyAlignment="1">
      <alignment horizontal="left"/>
    </xf>
    <xf numFmtId="0" fontId="12" fillId="4" borderId="0" xfId="0" applyFont="1" applyFill="1" applyBorder="1" applyAlignment="1">
      <alignment horizontal="left"/>
    </xf>
    <xf numFmtId="164" fontId="0" fillId="6" borderId="27" xfId="1" applyNumberFormat="1" applyFont="1" applyFill="1" applyBorder="1" applyAlignment="1" applyProtection="1">
      <alignment horizontal="center"/>
    </xf>
    <xf numFmtId="164" fontId="0" fillId="6" borderId="28" xfId="1" applyNumberFormat="1" applyFont="1" applyFill="1" applyBorder="1" applyAlignment="1" applyProtection="1">
      <alignment horizontal="center"/>
    </xf>
    <xf numFmtId="164" fontId="0" fillId="4" borderId="0" xfId="0" applyNumberFormat="1" applyFill="1" applyAlignment="1">
      <alignment horizontal="center"/>
    </xf>
    <xf numFmtId="164" fontId="5" fillId="6" borderId="27" xfId="1" applyNumberFormat="1" applyFont="1" applyFill="1" applyBorder="1" applyAlignment="1" applyProtection="1">
      <alignment horizontal="center"/>
    </xf>
    <xf numFmtId="164" fontId="5" fillId="6" borderId="28" xfId="1" applyNumberFormat="1" applyFont="1" applyFill="1" applyBorder="1" applyAlignment="1" applyProtection="1">
      <alignment horizontal="center"/>
    </xf>
    <xf numFmtId="164" fontId="25" fillId="6" borderId="27" xfId="1" applyNumberFormat="1" applyFont="1" applyFill="1" applyBorder="1" applyAlignment="1">
      <alignment horizontal="center"/>
    </xf>
    <xf numFmtId="164" fontId="25" fillId="6" borderId="28" xfId="1" applyNumberFormat="1" applyFont="1" applyFill="1" applyBorder="1" applyAlignment="1">
      <alignment horizontal="center"/>
    </xf>
    <xf numFmtId="164" fontId="25" fillId="4" borderId="27" xfId="1" applyNumberFormat="1" applyFont="1" applyFill="1" applyBorder="1" applyAlignment="1">
      <alignment horizontal="center"/>
    </xf>
    <xf numFmtId="164" fontId="25" fillId="4" borderId="28" xfId="1" applyNumberFormat="1" applyFont="1" applyFill="1" applyBorder="1" applyAlignment="1">
      <alignment horizontal="center"/>
    </xf>
    <xf numFmtId="164" fontId="0" fillId="4" borderId="36" xfId="1" applyNumberFormat="1" applyFont="1" applyFill="1" applyBorder="1" applyAlignment="1">
      <alignment horizontal="center"/>
    </xf>
    <xf numFmtId="164" fontId="0" fillId="4" borderId="0" xfId="1" applyNumberFormat="1" applyFont="1" applyFill="1" applyAlignment="1">
      <alignment horizontal="center"/>
    </xf>
    <xf numFmtId="164" fontId="2" fillId="4" borderId="7" xfId="0" applyNumberFormat="1" applyFont="1" applyFill="1" applyBorder="1" applyAlignment="1">
      <alignment horizontal="center"/>
    </xf>
    <xf numFmtId="0" fontId="2" fillId="4" borderId="7" xfId="0" applyFont="1" applyFill="1" applyBorder="1" applyAlignment="1">
      <alignment horizontal="center"/>
    </xf>
    <xf numFmtId="0" fontId="6" fillId="0" borderId="27" xfId="0" applyFont="1" applyFill="1" applyBorder="1" applyAlignment="1">
      <alignment horizontal="center"/>
    </xf>
    <xf numFmtId="0" fontId="6" fillId="0" borderId="2" xfId="0" applyFont="1" applyFill="1" applyBorder="1" applyAlignment="1">
      <alignment horizontal="center"/>
    </xf>
    <xf numFmtId="0" fontId="6" fillId="0" borderId="28" xfId="0" applyFont="1" applyFill="1" applyBorder="1" applyAlignment="1">
      <alignment horizontal="center"/>
    </xf>
    <xf numFmtId="164" fontId="0" fillId="6" borderId="5" xfId="1" applyNumberFormat="1" applyFont="1" applyFill="1" applyBorder="1" applyAlignment="1" applyProtection="1">
      <alignment horizontal="center"/>
    </xf>
    <xf numFmtId="164" fontId="0" fillId="6" borderId="32" xfId="1" applyNumberFormat="1" applyFont="1" applyFill="1" applyBorder="1" applyAlignment="1" applyProtection="1">
      <alignment horizontal="center"/>
    </xf>
    <xf numFmtId="0" fontId="2" fillId="4" borderId="0" xfId="0" applyFont="1" applyFill="1" applyAlignment="1">
      <alignment horizontal="left"/>
    </xf>
    <xf numFmtId="0" fontId="2" fillId="4" borderId="4" xfId="0" applyFont="1" applyFill="1" applyBorder="1" applyAlignment="1">
      <alignment horizontal="left"/>
    </xf>
    <xf numFmtId="0" fontId="2" fillId="4" borderId="1" xfId="0" applyFont="1" applyFill="1" applyBorder="1" applyAlignment="1">
      <alignment horizontal="center"/>
    </xf>
    <xf numFmtId="0" fontId="18" fillId="4" borderId="0" xfId="0" applyFont="1" applyFill="1" applyAlignment="1">
      <alignment horizontal="center"/>
    </xf>
    <xf numFmtId="0" fontId="18" fillId="4" borderId="0" xfId="0" applyFont="1" applyFill="1" applyBorder="1" applyAlignment="1">
      <alignment horizontal="center"/>
    </xf>
    <xf numFmtId="0" fontId="0" fillId="4" borderId="3" xfId="0" applyFill="1" applyBorder="1" applyAlignment="1">
      <alignment horizontal="center"/>
    </xf>
    <xf numFmtId="165" fontId="6" fillId="11" borderId="0" xfId="1" applyNumberFormat="1" applyFont="1" applyFill="1" applyAlignment="1">
      <alignment horizontal="center"/>
    </xf>
    <xf numFmtId="0" fontId="23" fillId="0" borderId="22" xfId="0" applyFont="1" applyBorder="1" applyAlignment="1">
      <alignment horizontal="center"/>
    </xf>
    <xf numFmtId="0" fontId="23" fillId="0" borderId="23" xfId="0" applyFont="1" applyBorder="1" applyAlignment="1">
      <alignment horizontal="center"/>
    </xf>
    <xf numFmtId="0" fontId="96" fillId="0" borderId="0" xfId="0" applyFont="1" applyAlignment="1">
      <alignment horizontal="center"/>
    </xf>
    <xf numFmtId="0" fontId="0" fillId="15" borderId="0" xfId="0" applyFill="1" applyBorder="1" applyAlignment="1">
      <alignment horizontal="center" textRotation="255"/>
    </xf>
    <xf numFmtId="0" fontId="2" fillId="15" borderId="0" xfId="0" applyFont="1" applyFill="1" applyAlignment="1">
      <alignment horizontal="center" wrapText="1"/>
    </xf>
    <xf numFmtId="0" fontId="2" fillId="12" borderId="0" xfId="0" applyFont="1" applyFill="1" applyBorder="1" applyAlignment="1">
      <alignment horizontal="center" textRotation="255"/>
    </xf>
    <xf numFmtId="0" fontId="81" fillId="0" borderId="15" xfId="0" applyFont="1" applyBorder="1" applyAlignment="1">
      <alignment horizontal="center"/>
    </xf>
    <xf numFmtId="0" fontId="82" fillId="0" borderId="0" xfId="0" applyFont="1" applyFill="1" applyAlignment="1">
      <alignment horizontal="center"/>
    </xf>
    <xf numFmtId="0" fontId="1" fillId="17" borderId="0" xfId="0" applyFont="1" applyFill="1" applyBorder="1" applyAlignment="1">
      <alignment horizontal="center" textRotation="255"/>
    </xf>
    <xf numFmtId="0" fontId="6" fillId="17" borderId="0" xfId="0" applyFont="1" applyFill="1" applyBorder="1" applyAlignment="1">
      <alignment horizontal="center" wrapText="1"/>
    </xf>
    <xf numFmtId="0" fontId="2" fillId="12" borderId="0" xfId="0" applyFont="1" applyFill="1" applyAlignment="1">
      <alignment horizontal="center" wrapText="1"/>
    </xf>
    <xf numFmtId="0" fontId="2" fillId="14" borderId="0" xfId="0" applyFont="1" applyFill="1" applyBorder="1" applyAlignment="1">
      <alignment horizontal="center" textRotation="255"/>
    </xf>
    <xf numFmtId="0" fontId="7" fillId="18" borderId="0" xfId="0" applyFont="1" applyFill="1" applyAlignment="1">
      <alignment horizontal="center" wrapText="1"/>
    </xf>
    <xf numFmtId="0" fontId="5" fillId="14" borderId="0" xfId="0" applyFont="1" applyFill="1" applyBorder="1" applyAlignment="1">
      <alignment horizontal="center"/>
    </xf>
    <xf numFmtId="0" fontId="2" fillId="5" borderId="0" xfId="0" applyFont="1" applyFill="1" applyBorder="1" applyAlignment="1">
      <alignment horizontal="center" textRotation="255"/>
    </xf>
    <xf numFmtId="0" fontId="2" fillId="5" borderId="0" xfId="0" applyFont="1" applyFill="1" applyAlignment="1">
      <alignment horizontal="center" wrapText="1"/>
    </xf>
    <xf numFmtId="0" fontId="0" fillId="13" borderId="0" xfId="0" applyFill="1" applyAlignment="1">
      <alignment horizontal="center" textRotation="255"/>
    </xf>
    <xf numFmtId="0" fontId="0" fillId="13" borderId="0" xfId="0" applyFill="1" applyAlignment="1">
      <alignment horizontal="center" wrapText="1"/>
    </xf>
    <xf numFmtId="0" fontId="0" fillId="18" borderId="0" xfId="0" applyFill="1" applyAlignment="1">
      <alignment horizontal="center" textRotation="255"/>
    </xf>
    <xf numFmtId="0" fontId="0" fillId="18" borderId="0" xfId="0" applyFill="1" applyAlignment="1">
      <alignment horizontal="center"/>
    </xf>
    <xf numFmtId="0" fontId="2" fillId="10" borderId="0" xfId="0" applyFont="1" applyFill="1" applyBorder="1" applyAlignment="1">
      <alignment horizontal="center" textRotation="255"/>
    </xf>
    <xf numFmtId="0" fontId="2" fillId="10" borderId="0" xfId="0" applyFont="1" applyFill="1" applyBorder="1" applyAlignment="1">
      <alignment horizontal="center"/>
    </xf>
    <xf numFmtId="0" fontId="15" fillId="3" borderId="0" xfId="0" applyFont="1" applyFill="1" applyBorder="1" applyAlignment="1">
      <alignment horizontal="center"/>
    </xf>
    <xf numFmtId="0" fontId="1" fillId="19" borderId="0" xfId="0" applyFont="1" applyFill="1" applyAlignment="1">
      <alignment horizontal="center" textRotation="255"/>
    </xf>
    <xf numFmtId="0" fontId="2" fillId="19" borderId="0" xfId="0" applyFont="1" applyFill="1" applyAlignment="1">
      <alignment horizontal="center" wrapText="1"/>
    </xf>
    <xf numFmtId="0" fontId="0" fillId="12" borderId="0" xfId="0" applyFill="1" applyAlignment="1">
      <alignment horizontal="center" textRotation="255"/>
    </xf>
    <xf numFmtId="0" fontId="0" fillId="12" borderId="0" xfId="0" applyFill="1" applyBorder="1" applyAlignment="1">
      <alignment horizontal="center" wrapText="1"/>
    </xf>
    <xf numFmtId="0" fontId="2" fillId="2" borderId="0" xfId="0" applyFont="1" applyFill="1" applyBorder="1" applyAlignment="1">
      <alignment horizontal="center"/>
    </xf>
    <xf numFmtId="0" fontId="0" fillId="11" borderId="0" xfId="0" applyFill="1" applyAlignment="1">
      <alignment horizontal="center" textRotation="255"/>
    </xf>
    <xf numFmtId="0" fontId="2" fillId="11" borderId="0" xfId="0" applyFont="1" applyFill="1" applyBorder="1" applyAlignment="1">
      <alignment horizontal="center" wrapText="1"/>
    </xf>
    <xf numFmtId="0" fontId="5" fillId="3" borderId="0" xfId="0" applyFont="1" applyFill="1" applyBorder="1" applyAlignment="1">
      <alignment horizontal="center"/>
    </xf>
    <xf numFmtId="0" fontId="0" fillId="2" borderId="0" xfId="0" applyFill="1" applyAlignment="1">
      <alignment horizontal="center" textRotation="255"/>
    </xf>
    <xf numFmtId="0" fontId="5" fillId="5" borderId="0" xfId="0" applyFont="1" applyFill="1" applyBorder="1" applyAlignment="1">
      <alignment horizontal="center"/>
    </xf>
    <xf numFmtId="0" fontId="0" fillId="3" borderId="0" xfId="0" applyFill="1" applyAlignment="1">
      <alignment horizontal="center" textRotation="255"/>
    </xf>
    <xf numFmtId="0" fontId="0" fillId="3" borderId="0" xfId="0" applyFill="1" applyBorder="1" applyAlignment="1">
      <alignment horizontal="center"/>
    </xf>
    <xf numFmtId="0" fontId="0" fillId="10" borderId="0" xfId="0" applyFill="1" applyAlignment="1">
      <alignment horizontal="center" textRotation="255"/>
    </xf>
    <xf numFmtId="0" fontId="0" fillId="10" borderId="0" xfId="0" applyFill="1" applyBorder="1" applyAlignment="1">
      <alignment horizontal="center" wrapText="1"/>
    </xf>
    <xf numFmtId="0" fontId="5" fillId="18" borderId="0" xfId="0" applyFont="1" applyFill="1" applyBorder="1" applyAlignment="1">
      <alignment horizontal="center"/>
    </xf>
    <xf numFmtId="0" fontId="0" fillId="9" borderId="0" xfId="0" applyFill="1" applyAlignment="1">
      <alignment horizontal="center" textRotation="255"/>
    </xf>
    <xf numFmtId="0" fontId="0" fillId="5" borderId="0" xfId="0" applyFill="1" applyAlignment="1">
      <alignment horizontal="center" textRotation="255"/>
    </xf>
    <xf numFmtId="0" fontId="2" fillId="5" borderId="0" xfId="0" applyFont="1" applyFill="1" applyBorder="1" applyAlignment="1">
      <alignment horizontal="center" wrapText="1"/>
    </xf>
    <xf numFmtId="0" fontId="0" fillId="9" borderId="0" xfId="0" applyFill="1" applyBorder="1" applyAlignment="1">
      <alignment horizontal="center"/>
    </xf>
    <xf numFmtId="0" fontId="0" fillId="9" borderId="0" xfId="0" applyFill="1" applyBorder="1" applyAlignment="1">
      <alignment horizontal="center" wrapText="1"/>
    </xf>
    <xf numFmtId="0" fontId="0" fillId="19" borderId="0" xfId="0" applyFill="1" applyAlignment="1">
      <alignment horizontal="center" textRotation="255"/>
    </xf>
    <xf numFmtId="0" fontId="0" fillId="19" borderId="0" xfId="0" applyFill="1" applyBorder="1" applyAlignment="1">
      <alignment horizontal="center"/>
    </xf>
    <xf numFmtId="0" fontId="0" fillId="7" borderId="0" xfId="0" applyFill="1" applyAlignment="1">
      <alignment horizontal="center" textRotation="255"/>
    </xf>
    <xf numFmtId="0" fontId="0" fillId="7" borderId="0" xfId="0" applyFill="1" applyBorder="1" applyAlignment="1">
      <alignment horizontal="center" wrapText="1"/>
    </xf>
    <xf numFmtId="0" fontId="0" fillId="4" borderId="2" xfId="0" applyFill="1" applyBorder="1" applyAlignment="1" applyProtection="1">
      <alignment horizontal="center"/>
    </xf>
    <xf numFmtId="0" fontId="0" fillId="4" borderId="18" xfId="0" applyFill="1" applyBorder="1" applyAlignment="1" applyProtection="1">
      <alignment horizontal="center"/>
    </xf>
    <xf numFmtId="0" fontId="0" fillId="4" borderId="0" xfId="0" applyFill="1" applyBorder="1" applyAlignment="1" applyProtection="1">
      <alignment horizontal="center"/>
    </xf>
    <xf numFmtId="164" fontId="26" fillId="4" borderId="32" xfId="1" applyNumberFormat="1" applyFont="1" applyFill="1" applyBorder="1" applyAlignment="1" applyProtection="1">
      <alignment horizontal="center"/>
    </xf>
    <xf numFmtId="164" fontId="26" fillId="4" borderId="28" xfId="1" applyNumberFormat="1" applyFont="1" applyFill="1" applyBorder="1" applyAlignment="1" applyProtection="1">
      <alignment horizontal="center"/>
    </xf>
    <xf numFmtId="0" fontId="92" fillId="13" borderId="1" xfId="6" applyNumberFormat="1" applyFont="1" applyFill="1" applyBorder="1" applyAlignment="1" applyProtection="1">
      <alignment horizontal="right"/>
    </xf>
  </cellXfs>
  <cellStyles count="7">
    <cellStyle name="Comma" xfId="1" builtinId="3"/>
    <cellStyle name="Comma [0]" xfId="2" builtinId="6"/>
    <cellStyle name="Hyperlink" xfId="3" builtinId="8"/>
    <cellStyle name="Lien hypertexte" xfId="4"/>
    <cellStyle name="Lien hypertexte visité" xfId="5"/>
    <cellStyle name="Normal" xfId="0" builtinId="0"/>
    <cellStyle name="Percent"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chartsheet" Target="chartsheets/sheet1.xml"/><Relationship Id="rId15" Type="http://schemas.openxmlformats.org/officeDocument/2006/relationships/worksheet" Target="worksheets/sheet14.xml"/><Relationship Id="rId10" Type="http://schemas.openxmlformats.org/officeDocument/2006/relationships/worksheet" Target="worksheets/sheet9.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033444816053512"/>
          <c:y val="4.0916530278232444E-2"/>
          <c:w val="0.78149386845039015"/>
          <c:h val="0.90016366612111298"/>
        </c:manualLayout>
      </c:layout>
      <c:barChart>
        <c:barDir val="col"/>
        <c:grouping val="clustered"/>
        <c:ser>
          <c:idx val="0"/>
          <c:order val="0"/>
          <c:cat>
            <c:numRef>
              <c:f>#REF!</c:f>
              <c:numCache>
                <c:formatCode>General</c:formatCode>
                <c:ptCount val="1"/>
                <c:pt idx="0">
                  <c:v>1</c:v>
                </c:pt>
              </c:numCache>
            </c:numRef>
          </c:cat>
          <c:val>
            <c:numRef>
              <c:f>#REF!</c:f>
              <c:numCache>
                <c:formatCode>General</c:formatCode>
                <c:ptCount val="1"/>
                <c:pt idx="0">
                  <c:v>1</c:v>
                </c:pt>
              </c:numCache>
            </c:numRef>
          </c:val>
        </c:ser>
        <c:ser>
          <c:idx val="1"/>
          <c:order val="1"/>
          <c:cat>
            <c:numRef>
              <c:f>#REF!</c:f>
              <c:numCache>
                <c:formatCode>General</c:formatCode>
                <c:ptCount val="1"/>
                <c:pt idx="0">
                  <c:v>1</c:v>
                </c:pt>
              </c:numCache>
            </c:numRef>
          </c:cat>
          <c:val>
            <c:numRef>
              <c:f>#REF!</c:f>
              <c:numCache>
                <c:formatCode>General</c:formatCode>
                <c:ptCount val="1"/>
                <c:pt idx="0">
                  <c:v>1</c:v>
                </c:pt>
              </c:numCache>
            </c:numRef>
          </c:val>
        </c:ser>
        <c:ser>
          <c:idx val="2"/>
          <c:order val="2"/>
          <c:cat>
            <c:numRef>
              <c:f>#REF!</c:f>
              <c:numCache>
                <c:formatCode>General</c:formatCode>
                <c:ptCount val="1"/>
                <c:pt idx="0">
                  <c:v>1</c:v>
                </c:pt>
              </c:numCache>
            </c:numRef>
          </c:cat>
          <c:val>
            <c:numRef>
              <c:f>#REF!</c:f>
              <c:numCache>
                <c:formatCode>General</c:formatCode>
                <c:ptCount val="1"/>
                <c:pt idx="0">
                  <c:v>1</c:v>
                </c:pt>
              </c:numCache>
            </c:numRef>
          </c:val>
        </c:ser>
        <c:ser>
          <c:idx val="3"/>
          <c:order val="3"/>
          <c:cat>
            <c:numRef>
              <c:f>#REF!</c:f>
              <c:numCache>
                <c:formatCode>General</c:formatCode>
                <c:ptCount val="1"/>
                <c:pt idx="0">
                  <c:v>1</c:v>
                </c:pt>
              </c:numCache>
            </c:numRef>
          </c:cat>
          <c:val>
            <c:numRef>
              <c:f>#REF!</c:f>
              <c:numCache>
                <c:formatCode>General</c:formatCode>
                <c:ptCount val="1"/>
                <c:pt idx="0">
                  <c:v>1</c:v>
                </c:pt>
              </c:numCache>
            </c:numRef>
          </c:val>
        </c:ser>
        <c:ser>
          <c:idx val="4"/>
          <c:order val="4"/>
          <c:cat>
            <c:numRef>
              <c:f>#REF!</c:f>
              <c:numCache>
                <c:formatCode>General</c:formatCode>
                <c:ptCount val="1"/>
                <c:pt idx="0">
                  <c:v>1</c:v>
                </c:pt>
              </c:numCache>
            </c:numRef>
          </c:cat>
          <c:val>
            <c:numRef>
              <c:f>#REF!</c:f>
              <c:numCache>
                <c:formatCode>General</c:formatCode>
                <c:ptCount val="1"/>
                <c:pt idx="0">
                  <c:v>1</c:v>
                </c:pt>
              </c:numCache>
            </c:numRef>
          </c:val>
        </c:ser>
        <c:ser>
          <c:idx val="5"/>
          <c:order val="5"/>
          <c:cat>
            <c:numRef>
              <c:f>#REF!</c:f>
              <c:numCache>
                <c:formatCode>General</c:formatCode>
                <c:ptCount val="1"/>
                <c:pt idx="0">
                  <c:v>1</c:v>
                </c:pt>
              </c:numCache>
            </c:numRef>
          </c:cat>
          <c:val>
            <c:numRef>
              <c:f>#REF!</c:f>
              <c:numCache>
                <c:formatCode>General</c:formatCode>
                <c:ptCount val="1"/>
                <c:pt idx="0">
                  <c:v>1</c:v>
                </c:pt>
              </c:numCache>
            </c:numRef>
          </c:val>
        </c:ser>
        <c:ser>
          <c:idx val="6"/>
          <c:order val="6"/>
          <c:cat>
            <c:numRef>
              <c:f>#REF!</c:f>
              <c:numCache>
                <c:formatCode>General</c:formatCode>
                <c:ptCount val="1"/>
                <c:pt idx="0">
                  <c:v>1</c:v>
                </c:pt>
              </c:numCache>
            </c:numRef>
          </c:cat>
          <c:val>
            <c:numRef>
              <c:f>#REF!</c:f>
              <c:numCache>
                <c:formatCode>General</c:formatCode>
                <c:ptCount val="1"/>
                <c:pt idx="0">
                  <c:v>1</c:v>
                </c:pt>
              </c:numCache>
            </c:numRef>
          </c:val>
        </c:ser>
        <c:ser>
          <c:idx val="7"/>
          <c:order val="7"/>
          <c:cat>
            <c:numRef>
              <c:f>#REF!</c:f>
              <c:numCache>
                <c:formatCode>General</c:formatCode>
                <c:ptCount val="1"/>
                <c:pt idx="0">
                  <c:v>1</c:v>
                </c:pt>
              </c:numCache>
            </c:numRef>
          </c:cat>
          <c:val>
            <c:numRef>
              <c:f>#REF!</c:f>
              <c:numCache>
                <c:formatCode>General</c:formatCode>
                <c:ptCount val="1"/>
                <c:pt idx="0">
                  <c:v>1</c:v>
                </c:pt>
              </c:numCache>
            </c:numRef>
          </c:val>
        </c:ser>
        <c:ser>
          <c:idx val="8"/>
          <c:order val="8"/>
          <c:cat>
            <c:numRef>
              <c:f>#REF!</c:f>
              <c:numCache>
                <c:formatCode>General</c:formatCode>
                <c:ptCount val="1"/>
                <c:pt idx="0">
                  <c:v>1</c:v>
                </c:pt>
              </c:numCache>
            </c:numRef>
          </c:cat>
          <c:val>
            <c:numRef>
              <c:f>#REF!</c:f>
              <c:numCache>
                <c:formatCode>General</c:formatCode>
                <c:ptCount val="1"/>
                <c:pt idx="0">
                  <c:v>1</c:v>
                </c:pt>
              </c:numCache>
            </c:numRef>
          </c:val>
        </c:ser>
        <c:ser>
          <c:idx val="9"/>
          <c:order val="9"/>
          <c:cat>
            <c:numRef>
              <c:f>#REF!</c:f>
              <c:numCache>
                <c:formatCode>General</c:formatCode>
                <c:ptCount val="1"/>
                <c:pt idx="0">
                  <c:v>1</c:v>
                </c:pt>
              </c:numCache>
            </c:numRef>
          </c:cat>
          <c:val>
            <c:numRef>
              <c:f>#REF!</c:f>
              <c:numCache>
                <c:formatCode>General</c:formatCode>
                <c:ptCount val="1"/>
                <c:pt idx="0">
                  <c:v>1</c:v>
                </c:pt>
              </c:numCache>
            </c:numRef>
          </c:val>
        </c:ser>
        <c:ser>
          <c:idx val="10"/>
          <c:order val="10"/>
          <c:cat>
            <c:numRef>
              <c:f>#REF!</c:f>
              <c:numCache>
                <c:formatCode>General</c:formatCode>
                <c:ptCount val="1"/>
                <c:pt idx="0">
                  <c:v>1</c:v>
                </c:pt>
              </c:numCache>
            </c:numRef>
          </c:cat>
          <c:val>
            <c:numRef>
              <c:f>#REF!</c:f>
              <c:numCache>
                <c:formatCode>General</c:formatCode>
                <c:ptCount val="1"/>
                <c:pt idx="0">
                  <c:v>1</c:v>
                </c:pt>
              </c:numCache>
            </c:numRef>
          </c:val>
        </c:ser>
        <c:ser>
          <c:idx val="11"/>
          <c:order val="11"/>
          <c:cat>
            <c:numRef>
              <c:f>#REF!</c:f>
              <c:numCache>
                <c:formatCode>General</c:formatCode>
                <c:ptCount val="1"/>
                <c:pt idx="0">
                  <c:v>1</c:v>
                </c:pt>
              </c:numCache>
            </c:numRef>
          </c:cat>
          <c:val>
            <c:numRef>
              <c:f>#REF!</c:f>
              <c:numCache>
                <c:formatCode>General</c:formatCode>
                <c:ptCount val="1"/>
                <c:pt idx="0">
                  <c:v>1</c:v>
                </c:pt>
              </c:numCache>
            </c:numRef>
          </c:val>
        </c:ser>
        <c:ser>
          <c:idx val="12"/>
          <c:order val="12"/>
          <c:cat>
            <c:numRef>
              <c:f>#REF!</c:f>
              <c:numCache>
                <c:formatCode>General</c:formatCode>
                <c:ptCount val="1"/>
                <c:pt idx="0">
                  <c:v>1</c:v>
                </c:pt>
              </c:numCache>
            </c:numRef>
          </c:cat>
          <c:val>
            <c:numRef>
              <c:f>#REF!</c:f>
              <c:numCache>
                <c:formatCode>General</c:formatCode>
                <c:ptCount val="1"/>
                <c:pt idx="0">
                  <c:v>1</c:v>
                </c:pt>
              </c:numCache>
            </c:numRef>
          </c:val>
        </c:ser>
        <c:ser>
          <c:idx val="13"/>
          <c:order val="13"/>
          <c:cat>
            <c:numRef>
              <c:f>#REF!</c:f>
              <c:numCache>
                <c:formatCode>General</c:formatCode>
                <c:ptCount val="1"/>
                <c:pt idx="0">
                  <c:v>1</c:v>
                </c:pt>
              </c:numCache>
            </c:numRef>
          </c:cat>
          <c:val>
            <c:numRef>
              <c:f>#REF!</c:f>
              <c:numCache>
                <c:formatCode>General</c:formatCode>
                <c:ptCount val="1"/>
                <c:pt idx="0">
                  <c:v>1</c:v>
                </c:pt>
              </c:numCache>
            </c:numRef>
          </c:val>
        </c:ser>
        <c:ser>
          <c:idx val="14"/>
          <c:order val="14"/>
          <c:cat>
            <c:numRef>
              <c:f>#REF!</c:f>
              <c:numCache>
                <c:formatCode>General</c:formatCode>
                <c:ptCount val="1"/>
                <c:pt idx="0">
                  <c:v>1</c:v>
                </c:pt>
              </c:numCache>
            </c:numRef>
          </c:cat>
          <c:val>
            <c:numRef>
              <c:f>#REF!</c:f>
              <c:numCache>
                <c:formatCode>General</c:formatCode>
                <c:ptCount val="1"/>
                <c:pt idx="0">
                  <c:v>1</c:v>
                </c:pt>
              </c:numCache>
            </c:numRef>
          </c:val>
        </c:ser>
        <c:ser>
          <c:idx val="15"/>
          <c:order val="15"/>
          <c:cat>
            <c:numRef>
              <c:f>#REF!</c:f>
              <c:numCache>
                <c:formatCode>General</c:formatCode>
                <c:ptCount val="1"/>
                <c:pt idx="0">
                  <c:v>1</c:v>
                </c:pt>
              </c:numCache>
            </c:numRef>
          </c:cat>
          <c:val>
            <c:numRef>
              <c:f>#REF!</c:f>
              <c:numCache>
                <c:formatCode>General</c:formatCode>
                <c:ptCount val="1"/>
                <c:pt idx="0">
                  <c:v>1</c:v>
                </c:pt>
              </c:numCache>
            </c:numRef>
          </c:val>
        </c:ser>
        <c:ser>
          <c:idx val="16"/>
          <c:order val="16"/>
          <c:cat>
            <c:numRef>
              <c:f>#REF!</c:f>
              <c:numCache>
                <c:formatCode>General</c:formatCode>
                <c:ptCount val="1"/>
                <c:pt idx="0">
                  <c:v>1</c:v>
                </c:pt>
              </c:numCache>
            </c:numRef>
          </c:cat>
          <c:val>
            <c:numRef>
              <c:f>#REF!</c:f>
              <c:numCache>
                <c:formatCode>General</c:formatCode>
                <c:ptCount val="1"/>
                <c:pt idx="0">
                  <c:v>1</c:v>
                </c:pt>
              </c:numCache>
            </c:numRef>
          </c:val>
        </c:ser>
        <c:ser>
          <c:idx val="17"/>
          <c:order val="17"/>
          <c:cat>
            <c:numRef>
              <c:f>#REF!</c:f>
              <c:numCache>
                <c:formatCode>General</c:formatCode>
                <c:ptCount val="1"/>
                <c:pt idx="0">
                  <c:v>1</c:v>
                </c:pt>
              </c:numCache>
            </c:numRef>
          </c:cat>
          <c:val>
            <c:numRef>
              <c:f>#REF!</c:f>
              <c:numCache>
                <c:formatCode>General</c:formatCode>
                <c:ptCount val="1"/>
                <c:pt idx="0">
                  <c:v>1</c:v>
                </c:pt>
              </c:numCache>
            </c:numRef>
          </c:val>
        </c:ser>
        <c:ser>
          <c:idx val="18"/>
          <c:order val="18"/>
          <c:cat>
            <c:numRef>
              <c:f>#REF!</c:f>
              <c:numCache>
                <c:formatCode>General</c:formatCode>
                <c:ptCount val="1"/>
                <c:pt idx="0">
                  <c:v>1</c:v>
                </c:pt>
              </c:numCache>
            </c:numRef>
          </c:cat>
          <c:val>
            <c:numRef>
              <c:f>#REF!</c:f>
              <c:numCache>
                <c:formatCode>General</c:formatCode>
                <c:ptCount val="1"/>
                <c:pt idx="0">
                  <c:v>1</c:v>
                </c:pt>
              </c:numCache>
            </c:numRef>
          </c:val>
        </c:ser>
        <c:ser>
          <c:idx val="19"/>
          <c:order val="19"/>
          <c:cat>
            <c:numRef>
              <c:f>#REF!</c:f>
              <c:numCache>
                <c:formatCode>General</c:formatCode>
                <c:ptCount val="1"/>
                <c:pt idx="0">
                  <c:v>1</c:v>
                </c:pt>
              </c:numCache>
            </c:numRef>
          </c:cat>
          <c:val>
            <c:numRef>
              <c:f>#REF!</c:f>
              <c:numCache>
                <c:formatCode>General</c:formatCode>
                <c:ptCount val="1"/>
                <c:pt idx="0">
                  <c:v>1</c:v>
                </c:pt>
              </c:numCache>
            </c:numRef>
          </c:val>
        </c:ser>
        <c:ser>
          <c:idx val="20"/>
          <c:order val="20"/>
          <c:cat>
            <c:numRef>
              <c:f>#REF!</c:f>
              <c:numCache>
                <c:formatCode>General</c:formatCode>
                <c:ptCount val="1"/>
                <c:pt idx="0">
                  <c:v>1</c:v>
                </c:pt>
              </c:numCache>
            </c:numRef>
          </c:cat>
          <c:val>
            <c:numRef>
              <c:f>#REF!</c:f>
              <c:numCache>
                <c:formatCode>General</c:formatCode>
                <c:ptCount val="1"/>
                <c:pt idx="0">
                  <c:v>1</c:v>
                </c:pt>
              </c:numCache>
            </c:numRef>
          </c:val>
        </c:ser>
        <c:ser>
          <c:idx val="21"/>
          <c:order val="21"/>
          <c:cat>
            <c:numRef>
              <c:f>#REF!</c:f>
              <c:numCache>
                <c:formatCode>General</c:formatCode>
                <c:ptCount val="1"/>
                <c:pt idx="0">
                  <c:v>1</c:v>
                </c:pt>
              </c:numCache>
            </c:numRef>
          </c:cat>
          <c:val>
            <c:numRef>
              <c:f>#REF!</c:f>
              <c:numCache>
                <c:formatCode>General</c:formatCode>
                <c:ptCount val="1"/>
                <c:pt idx="0">
                  <c:v>1</c:v>
                </c:pt>
              </c:numCache>
            </c:numRef>
          </c:val>
        </c:ser>
        <c:ser>
          <c:idx val="22"/>
          <c:order val="22"/>
          <c:cat>
            <c:numRef>
              <c:f>#REF!</c:f>
              <c:numCache>
                <c:formatCode>General</c:formatCode>
                <c:ptCount val="1"/>
                <c:pt idx="0">
                  <c:v>1</c:v>
                </c:pt>
              </c:numCache>
            </c:numRef>
          </c:cat>
          <c:val>
            <c:numRef>
              <c:f>#REF!</c:f>
              <c:numCache>
                <c:formatCode>General</c:formatCode>
                <c:ptCount val="1"/>
                <c:pt idx="0">
                  <c:v>1</c:v>
                </c:pt>
              </c:numCache>
            </c:numRef>
          </c:val>
        </c:ser>
        <c:ser>
          <c:idx val="23"/>
          <c:order val="23"/>
          <c:cat>
            <c:numRef>
              <c:f>#REF!</c:f>
              <c:numCache>
                <c:formatCode>General</c:formatCode>
                <c:ptCount val="1"/>
                <c:pt idx="0">
                  <c:v>1</c:v>
                </c:pt>
              </c:numCache>
            </c:numRef>
          </c:cat>
          <c:val>
            <c:numRef>
              <c:f>#REF!</c:f>
              <c:numCache>
                <c:formatCode>General</c:formatCode>
                <c:ptCount val="1"/>
                <c:pt idx="0">
                  <c:v>1</c:v>
                </c:pt>
              </c:numCache>
            </c:numRef>
          </c:val>
        </c:ser>
        <c:ser>
          <c:idx val="24"/>
          <c:order val="24"/>
          <c:cat>
            <c:numRef>
              <c:f>#REF!</c:f>
              <c:numCache>
                <c:formatCode>General</c:formatCode>
                <c:ptCount val="1"/>
                <c:pt idx="0">
                  <c:v>1</c:v>
                </c:pt>
              </c:numCache>
            </c:numRef>
          </c:cat>
          <c:val>
            <c:numRef>
              <c:f>#REF!</c:f>
              <c:numCache>
                <c:formatCode>General</c:formatCode>
                <c:ptCount val="1"/>
                <c:pt idx="0">
                  <c:v>1</c:v>
                </c:pt>
              </c:numCache>
            </c:numRef>
          </c:val>
        </c:ser>
        <c:ser>
          <c:idx val="25"/>
          <c:order val="25"/>
          <c:cat>
            <c:numRef>
              <c:f>#REF!</c:f>
              <c:numCache>
                <c:formatCode>General</c:formatCode>
                <c:ptCount val="1"/>
                <c:pt idx="0">
                  <c:v>1</c:v>
                </c:pt>
              </c:numCache>
            </c:numRef>
          </c:cat>
          <c:val>
            <c:numRef>
              <c:f>#REF!</c:f>
              <c:numCache>
                <c:formatCode>General</c:formatCode>
                <c:ptCount val="1"/>
                <c:pt idx="0">
                  <c:v>1</c:v>
                </c:pt>
              </c:numCache>
            </c:numRef>
          </c:val>
        </c:ser>
        <c:ser>
          <c:idx val="26"/>
          <c:order val="26"/>
          <c:cat>
            <c:numRef>
              <c:f>#REF!</c:f>
              <c:numCache>
                <c:formatCode>General</c:formatCode>
                <c:ptCount val="1"/>
                <c:pt idx="0">
                  <c:v>1</c:v>
                </c:pt>
              </c:numCache>
            </c:numRef>
          </c:cat>
          <c:val>
            <c:numRef>
              <c:f>#REF!</c:f>
              <c:numCache>
                <c:formatCode>General</c:formatCode>
                <c:ptCount val="1"/>
                <c:pt idx="0">
                  <c:v>1</c:v>
                </c:pt>
              </c:numCache>
            </c:numRef>
          </c:val>
        </c:ser>
        <c:ser>
          <c:idx val="27"/>
          <c:order val="27"/>
          <c:cat>
            <c:numRef>
              <c:f>#REF!</c:f>
              <c:numCache>
                <c:formatCode>General</c:formatCode>
                <c:ptCount val="1"/>
                <c:pt idx="0">
                  <c:v>1</c:v>
                </c:pt>
              </c:numCache>
            </c:numRef>
          </c:cat>
          <c:val>
            <c:numRef>
              <c:f>#REF!</c:f>
              <c:numCache>
                <c:formatCode>General</c:formatCode>
                <c:ptCount val="1"/>
                <c:pt idx="0">
                  <c:v>1</c:v>
                </c:pt>
              </c:numCache>
            </c:numRef>
          </c:val>
        </c:ser>
        <c:ser>
          <c:idx val="28"/>
          <c:order val="28"/>
          <c:cat>
            <c:numRef>
              <c:f>#REF!</c:f>
              <c:numCache>
                <c:formatCode>General</c:formatCode>
                <c:ptCount val="1"/>
                <c:pt idx="0">
                  <c:v>1</c:v>
                </c:pt>
              </c:numCache>
            </c:numRef>
          </c:cat>
          <c:val>
            <c:numRef>
              <c:f>#REF!</c:f>
              <c:numCache>
                <c:formatCode>General</c:formatCode>
                <c:ptCount val="1"/>
                <c:pt idx="0">
                  <c:v>1</c:v>
                </c:pt>
              </c:numCache>
            </c:numRef>
          </c:val>
        </c:ser>
        <c:ser>
          <c:idx val="29"/>
          <c:order val="29"/>
          <c:cat>
            <c:numRef>
              <c:f>#REF!</c:f>
              <c:numCache>
                <c:formatCode>General</c:formatCode>
                <c:ptCount val="1"/>
                <c:pt idx="0">
                  <c:v>1</c:v>
                </c:pt>
              </c:numCache>
            </c:numRef>
          </c:cat>
          <c:val>
            <c:numRef>
              <c:f>#REF!</c:f>
              <c:numCache>
                <c:formatCode>General</c:formatCode>
                <c:ptCount val="1"/>
                <c:pt idx="0">
                  <c:v>1</c:v>
                </c:pt>
              </c:numCache>
            </c:numRef>
          </c:val>
        </c:ser>
        <c:ser>
          <c:idx val="30"/>
          <c:order val="30"/>
          <c:cat>
            <c:numRef>
              <c:f>#REF!</c:f>
              <c:numCache>
                <c:formatCode>General</c:formatCode>
                <c:ptCount val="1"/>
                <c:pt idx="0">
                  <c:v>1</c:v>
                </c:pt>
              </c:numCache>
            </c:numRef>
          </c:cat>
          <c:val>
            <c:numRef>
              <c:f>#REF!</c:f>
              <c:numCache>
                <c:formatCode>General</c:formatCode>
                <c:ptCount val="1"/>
                <c:pt idx="0">
                  <c:v>1</c:v>
                </c:pt>
              </c:numCache>
            </c:numRef>
          </c:val>
        </c:ser>
        <c:ser>
          <c:idx val="31"/>
          <c:order val="31"/>
          <c:cat>
            <c:numRef>
              <c:f>#REF!</c:f>
              <c:numCache>
                <c:formatCode>General</c:formatCode>
                <c:ptCount val="1"/>
                <c:pt idx="0">
                  <c:v>1</c:v>
                </c:pt>
              </c:numCache>
            </c:numRef>
          </c:cat>
          <c:val>
            <c:numRef>
              <c:f>#REF!</c:f>
              <c:numCache>
                <c:formatCode>General</c:formatCode>
                <c:ptCount val="1"/>
                <c:pt idx="0">
                  <c:v>1</c:v>
                </c:pt>
              </c:numCache>
            </c:numRef>
          </c:val>
        </c:ser>
        <c:ser>
          <c:idx val="32"/>
          <c:order val="32"/>
          <c:cat>
            <c:numRef>
              <c:f>#REF!</c:f>
              <c:numCache>
                <c:formatCode>General</c:formatCode>
                <c:ptCount val="1"/>
                <c:pt idx="0">
                  <c:v>1</c:v>
                </c:pt>
              </c:numCache>
            </c:numRef>
          </c:cat>
          <c:val>
            <c:numRef>
              <c:f>#REF!</c:f>
              <c:numCache>
                <c:formatCode>General</c:formatCode>
                <c:ptCount val="1"/>
                <c:pt idx="0">
                  <c:v>1</c:v>
                </c:pt>
              </c:numCache>
            </c:numRef>
          </c:val>
        </c:ser>
        <c:ser>
          <c:idx val="33"/>
          <c:order val="33"/>
          <c:cat>
            <c:numRef>
              <c:f>#REF!</c:f>
              <c:numCache>
                <c:formatCode>General</c:formatCode>
                <c:ptCount val="1"/>
                <c:pt idx="0">
                  <c:v>1</c:v>
                </c:pt>
              </c:numCache>
            </c:numRef>
          </c:cat>
          <c:val>
            <c:numRef>
              <c:f>#REF!</c:f>
              <c:numCache>
                <c:formatCode>General</c:formatCode>
                <c:ptCount val="1"/>
                <c:pt idx="0">
                  <c:v>1</c:v>
                </c:pt>
              </c:numCache>
            </c:numRef>
          </c:val>
        </c:ser>
        <c:ser>
          <c:idx val="34"/>
          <c:order val="34"/>
          <c:cat>
            <c:numRef>
              <c:f>#REF!</c:f>
              <c:numCache>
                <c:formatCode>General</c:formatCode>
                <c:ptCount val="1"/>
                <c:pt idx="0">
                  <c:v>1</c:v>
                </c:pt>
              </c:numCache>
            </c:numRef>
          </c:cat>
          <c:val>
            <c:numRef>
              <c:f>#REF!</c:f>
              <c:numCache>
                <c:formatCode>General</c:formatCode>
                <c:ptCount val="1"/>
                <c:pt idx="0">
                  <c:v>1</c:v>
                </c:pt>
              </c:numCache>
            </c:numRef>
          </c:val>
        </c:ser>
        <c:ser>
          <c:idx val="35"/>
          <c:order val="35"/>
          <c:cat>
            <c:numRef>
              <c:f>#REF!</c:f>
              <c:numCache>
                <c:formatCode>General</c:formatCode>
                <c:ptCount val="1"/>
                <c:pt idx="0">
                  <c:v>1</c:v>
                </c:pt>
              </c:numCache>
            </c:numRef>
          </c:cat>
          <c:val>
            <c:numRef>
              <c:f>#REF!</c:f>
              <c:numCache>
                <c:formatCode>General</c:formatCode>
                <c:ptCount val="1"/>
                <c:pt idx="0">
                  <c:v>1</c:v>
                </c:pt>
              </c:numCache>
            </c:numRef>
          </c:val>
        </c:ser>
        <c:ser>
          <c:idx val="36"/>
          <c:order val="36"/>
          <c:cat>
            <c:numRef>
              <c:f>#REF!</c:f>
              <c:numCache>
                <c:formatCode>General</c:formatCode>
                <c:ptCount val="1"/>
                <c:pt idx="0">
                  <c:v>1</c:v>
                </c:pt>
              </c:numCache>
            </c:numRef>
          </c:cat>
          <c:val>
            <c:numRef>
              <c:f>#REF!</c:f>
              <c:numCache>
                <c:formatCode>General</c:formatCode>
                <c:ptCount val="1"/>
                <c:pt idx="0">
                  <c:v>1</c:v>
                </c:pt>
              </c:numCache>
            </c:numRef>
          </c:val>
        </c:ser>
        <c:ser>
          <c:idx val="37"/>
          <c:order val="37"/>
          <c:cat>
            <c:numRef>
              <c:f>#REF!</c:f>
              <c:numCache>
                <c:formatCode>General</c:formatCode>
                <c:ptCount val="1"/>
                <c:pt idx="0">
                  <c:v>1</c:v>
                </c:pt>
              </c:numCache>
            </c:numRef>
          </c:cat>
          <c:val>
            <c:numRef>
              <c:f>#REF!</c:f>
              <c:numCache>
                <c:formatCode>General</c:formatCode>
                <c:ptCount val="1"/>
                <c:pt idx="0">
                  <c:v>1</c:v>
                </c:pt>
              </c:numCache>
            </c:numRef>
          </c:val>
        </c:ser>
        <c:ser>
          <c:idx val="38"/>
          <c:order val="38"/>
          <c:cat>
            <c:numRef>
              <c:f>#REF!</c:f>
              <c:numCache>
                <c:formatCode>General</c:formatCode>
                <c:ptCount val="1"/>
                <c:pt idx="0">
                  <c:v>1</c:v>
                </c:pt>
              </c:numCache>
            </c:numRef>
          </c:cat>
          <c:val>
            <c:numRef>
              <c:f>#REF!</c:f>
              <c:numCache>
                <c:formatCode>General</c:formatCode>
                <c:ptCount val="1"/>
                <c:pt idx="0">
                  <c:v>1</c:v>
                </c:pt>
              </c:numCache>
            </c:numRef>
          </c:val>
        </c:ser>
        <c:ser>
          <c:idx val="39"/>
          <c:order val="39"/>
          <c:cat>
            <c:numRef>
              <c:f>#REF!</c:f>
              <c:numCache>
                <c:formatCode>General</c:formatCode>
                <c:ptCount val="1"/>
                <c:pt idx="0">
                  <c:v>1</c:v>
                </c:pt>
              </c:numCache>
            </c:numRef>
          </c:cat>
          <c:val>
            <c:numRef>
              <c:f>#REF!</c:f>
              <c:numCache>
                <c:formatCode>General</c:formatCode>
                <c:ptCount val="1"/>
                <c:pt idx="0">
                  <c:v>1</c:v>
                </c:pt>
              </c:numCache>
            </c:numRef>
          </c:val>
        </c:ser>
        <c:ser>
          <c:idx val="40"/>
          <c:order val="40"/>
          <c:cat>
            <c:numRef>
              <c:f>#REF!</c:f>
              <c:numCache>
                <c:formatCode>General</c:formatCode>
                <c:ptCount val="1"/>
                <c:pt idx="0">
                  <c:v>1</c:v>
                </c:pt>
              </c:numCache>
            </c:numRef>
          </c:cat>
          <c:val>
            <c:numRef>
              <c:f>#REF!</c:f>
              <c:numCache>
                <c:formatCode>General</c:formatCode>
                <c:ptCount val="1"/>
                <c:pt idx="0">
                  <c:v>1</c:v>
                </c:pt>
              </c:numCache>
            </c:numRef>
          </c:val>
        </c:ser>
        <c:ser>
          <c:idx val="41"/>
          <c:order val="41"/>
          <c:cat>
            <c:numRef>
              <c:f>#REF!</c:f>
              <c:numCache>
                <c:formatCode>General</c:formatCode>
                <c:ptCount val="1"/>
                <c:pt idx="0">
                  <c:v>1</c:v>
                </c:pt>
              </c:numCache>
            </c:numRef>
          </c:cat>
          <c:val>
            <c:numRef>
              <c:f>#REF!</c:f>
              <c:numCache>
                <c:formatCode>General</c:formatCode>
                <c:ptCount val="1"/>
                <c:pt idx="0">
                  <c:v>1</c:v>
                </c:pt>
              </c:numCache>
            </c:numRef>
          </c:val>
        </c:ser>
        <c:ser>
          <c:idx val="42"/>
          <c:order val="42"/>
          <c:cat>
            <c:numRef>
              <c:f>#REF!</c:f>
              <c:numCache>
                <c:formatCode>General</c:formatCode>
                <c:ptCount val="1"/>
                <c:pt idx="0">
                  <c:v>1</c:v>
                </c:pt>
              </c:numCache>
            </c:numRef>
          </c:cat>
          <c:val>
            <c:numRef>
              <c:f>#REF!</c:f>
              <c:numCache>
                <c:formatCode>General</c:formatCode>
                <c:ptCount val="1"/>
                <c:pt idx="0">
                  <c:v>1</c:v>
                </c:pt>
              </c:numCache>
            </c:numRef>
          </c:val>
        </c:ser>
        <c:ser>
          <c:idx val="43"/>
          <c:order val="43"/>
          <c:cat>
            <c:numRef>
              <c:f>#REF!</c:f>
              <c:numCache>
                <c:formatCode>General</c:formatCode>
                <c:ptCount val="1"/>
                <c:pt idx="0">
                  <c:v>1</c:v>
                </c:pt>
              </c:numCache>
            </c:numRef>
          </c:cat>
          <c:val>
            <c:numRef>
              <c:f>#REF!</c:f>
              <c:numCache>
                <c:formatCode>General</c:formatCode>
                <c:ptCount val="1"/>
                <c:pt idx="0">
                  <c:v>1</c:v>
                </c:pt>
              </c:numCache>
            </c:numRef>
          </c:val>
        </c:ser>
        <c:ser>
          <c:idx val="44"/>
          <c:order val="44"/>
          <c:cat>
            <c:numRef>
              <c:f>#REF!</c:f>
              <c:numCache>
                <c:formatCode>General</c:formatCode>
                <c:ptCount val="1"/>
                <c:pt idx="0">
                  <c:v>1</c:v>
                </c:pt>
              </c:numCache>
            </c:numRef>
          </c:cat>
          <c:val>
            <c:numRef>
              <c:f>#REF!</c:f>
              <c:numCache>
                <c:formatCode>General</c:formatCode>
                <c:ptCount val="1"/>
                <c:pt idx="0">
                  <c:v>1</c:v>
                </c:pt>
              </c:numCache>
            </c:numRef>
          </c:val>
        </c:ser>
        <c:ser>
          <c:idx val="45"/>
          <c:order val="45"/>
          <c:cat>
            <c:numRef>
              <c:f>#REF!</c:f>
              <c:numCache>
                <c:formatCode>General</c:formatCode>
                <c:ptCount val="1"/>
                <c:pt idx="0">
                  <c:v>1</c:v>
                </c:pt>
              </c:numCache>
            </c:numRef>
          </c:cat>
          <c:val>
            <c:numRef>
              <c:f>#REF!</c:f>
              <c:numCache>
                <c:formatCode>General</c:formatCode>
                <c:ptCount val="1"/>
                <c:pt idx="0">
                  <c:v>1</c:v>
                </c:pt>
              </c:numCache>
            </c:numRef>
          </c:val>
        </c:ser>
        <c:ser>
          <c:idx val="46"/>
          <c:order val="46"/>
          <c:cat>
            <c:numRef>
              <c:f>#REF!</c:f>
              <c:numCache>
                <c:formatCode>General</c:formatCode>
                <c:ptCount val="1"/>
                <c:pt idx="0">
                  <c:v>1</c:v>
                </c:pt>
              </c:numCache>
            </c:numRef>
          </c:cat>
          <c:val>
            <c:numRef>
              <c:f>#REF!</c:f>
              <c:numCache>
                <c:formatCode>General</c:formatCode>
                <c:ptCount val="1"/>
                <c:pt idx="0">
                  <c:v>1</c:v>
                </c:pt>
              </c:numCache>
            </c:numRef>
          </c:val>
        </c:ser>
        <c:ser>
          <c:idx val="47"/>
          <c:order val="47"/>
          <c:cat>
            <c:numRef>
              <c:f>#REF!</c:f>
              <c:numCache>
                <c:formatCode>General</c:formatCode>
                <c:ptCount val="1"/>
                <c:pt idx="0">
                  <c:v>1</c:v>
                </c:pt>
              </c:numCache>
            </c:numRef>
          </c:cat>
          <c:val>
            <c:numRef>
              <c:f>#REF!</c:f>
              <c:numCache>
                <c:formatCode>General</c:formatCode>
                <c:ptCount val="1"/>
                <c:pt idx="0">
                  <c:v>1</c:v>
                </c:pt>
              </c:numCache>
            </c:numRef>
          </c:val>
        </c:ser>
        <c:ser>
          <c:idx val="48"/>
          <c:order val="48"/>
          <c:cat>
            <c:numRef>
              <c:f>#REF!</c:f>
              <c:numCache>
                <c:formatCode>General</c:formatCode>
                <c:ptCount val="1"/>
                <c:pt idx="0">
                  <c:v>1</c:v>
                </c:pt>
              </c:numCache>
            </c:numRef>
          </c:cat>
          <c:val>
            <c:numRef>
              <c:f>#REF!</c:f>
              <c:numCache>
                <c:formatCode>General</c:formatCode>
                <c:ptCount val="1"/>
                <c:pt idx="0">
                  <c:v>1</c:v>
                </c:pt>
              </c:numCache>
            </c:numRef>
          </c:val>
        </c:ser>
        <c:ser>
          <c:idx val="49"/>
          <c:order val="49"/>
          <c:cat>
            <c:numRef>
              <c:f>#REF!</c:f>
              <c:numCache>
                <c:formatCode>General</c:formatCode>
                <c:ptCount val="1"/>
                <c:pt idx="0">
                  <c:v>1</c:v>
                </c:pt>
              </c:numCache>
            </c:numRef>
          </c:cat>
          <c:val>
            <c:numRef>
              <c:f>#REF!</c:f>
              <c:numCache>
                <c:formatCode>General</c:formatCode>
                <c:ptCount val="1"/>
                <c:pt idx="0">
                  <c:v>1</c:v>
                </c:pt>
              </c:numCache>
            </c:numRef>
          </c:val>
        </c:ser>
        <c:ser>
          <c:idx val="50"/>
          <c:order val="50"/>
          <c:cat>
            <c:numRef>
              <c:f>#REF!</c:f>
              <c:numCache>
                <c:formatCode>General</c:formatCode>
                <c:ptCount val="1"/>
                <c:pt idx="0">
                  <c:v>1</c:v>
                </c:pt>
              </c:numCache>
            </c:numRef>
          </c:cat>
          <c:val>
            <c:numRef>
              <c:f>#REF!</c:f>
              <c:numCache>
                <c:formatCode>General</c:formatCode>
                <c:ptCount val="1"/>
                <c:pt idx="0">
                  <c:v>1</c:v>
                </c:pt>
              </c:numCache>
            </c:numRef>
          </c:val>
        </c:ser>
        <c:ser>
          <c:idx val="51"/>
          <c:order val="51"/>
          <c:cat>
            <c:numRef>
              <c:f>#REF!</c:f>
              <c:numCache>
                <c:formatCode>General</c:formatCode>
                <c:ptCount val="1"/>
                <c:pt idx="0">
                  <c:v>1</c:v>
                </c:pt>
              </c:numCache>
            </c:numRef>
          </c:cat>
          <c:val>
            <c:numRef>
              <c:f>#REF!</c:f>
              <c:numCache>
                <c:formatCode>General</c:formatCode>
                <c:ptCount val="1"/>
                <c:pt idx="0">
                  <c:v>1</c:v>
                </c:pt>
              </c:numCache>
            </c:numRef>
          </c:val>
        </c:ser>
        <c:ser>
          <c:idx val="52"/>
          <c:order val="52"/>
          <c:cat>
            <c:numRef>
              <c:f>#REF!</c:f>
              <c:numCache>
                <c:formatCode>General</c:formatCode>
                <c:ptCount val="1"/>
                <c:pt idx="0">
                  <c:v>1</c:v>
                </c:pt>
              </c:numCache>
            </c:numRef>
          </c:cat>
          <c:val>
            <c:numRef>
              <c:f>#REF!</c:f>
              <c:numCache>
                <c:formatCode>General</c:formatCode>
                <c:ptCount val="1"/>
                <c:pt idx="0">
                  <c:v>1</c:v>
                </c:pt>
              </c:numCache>
            </c:numRef>
          </c:val>
        </c:ser>
        <c:ser>
          <c:idx val="53"/>
          <c:order val="53"/>
          <c:cat>
            <c:numRef>
              <c:f>#REF!</c:f>
              <c:numCache>
                <c:formatCode>General</c:formatCode>
                <c:ptCount val="1"/>
                <c:pt idx="0">
                  <c:v>1</c:v>
                </c:pt>
              </c:numCache>
            </c:numRef>
          </c:cat>
          <c:val>
            <c:numRef>
              <c:f>#REF!</c:f>
              <c:numCache>
                <c:formatCode>General</c:formatCode>
                <c:ptCount val="1"/>
                <c:pt idx="0">
                  <c:v>1</c:v>
                </c:pt>
              </c:numCache>
            </c:numRef>
          </c:val>
        </c:ser>
        <c:ser>
          <c:idx val="54"/>
          <c:order val="54"/>
          <c:cat>
            <c:numRef>
              <c:f>#REF!</c:f>
              <c:numCache>
                <c:formatCode>General</c:formatCode>
                <c:ptCount val="1"/>
                <c:pt idx="0">
                  <c:v>1</c:v>
                </c:pt>
              </c:numCache>
            </c:numRef>
          </c:cat>
          <c:val>
            <c:numRef>
              <c:f>#REF!</c:f>
              <c:numCache>
                <c:formatCode>General</c:formatCode>
                <c:ptCount val="1"/>
                <c:pt idx="0">
                  <c:v>1</c:v>
                </c:pt>
              </c:numCache>
            </c:numRef>
          </c:val>
        </c:ser>
        <c:ser>
          <c:idx val="55"/>
          <c:order val="55"/>
          <c:cat>
            <c:numRef>
              <c:f>#REF!</c:f>
              <c:numCache>
                <c:formatCode>General</c:formatCode>
                <c:ptCount val="1"/>
                <c:pt idx="0">
                  <c:v>1</c:v>
                </c:pt>
              </c:numCache>
            </c:numRef>
          </c:cat>
          <c:val>
            <c:numRef>
              <c:f>#REF!</c:f>
              <c:numCache>
                <c:formatCode>General</c:formatCode>
                <c:ptCount val="1"/>
                <c:pt idx="0">
                  <c:v>1</c:v>
                </c:pt>
              </c:numCache>
            </c:numRef>
          </c:val>
        </c:ser>
        <c:ser>
          <c:idx val="56"/>
          <c:order val="56"/>
          <c:cat>
            <c:numRef>
              <c:f>#REF!</c:f>
              <c:numCache>
                <c:formatCode>General</c:formatCode>
                <c:ptCount val="1"/>
                <c:pt idx="0">
                  <c:v>1</c:v>
                </c:pt>
              </c:numCache>
            </c:numRef>
          </c:cat>
          <c:val>
            <c:numRef>
              <c:f>#REF!</c:f>
              <c:numCache>
                <c:formatCode>General</c:formatCode>
                <c:ptCount val="1"/>
                <c:pt idx="0">
                  <c:v>1</c:v>
                </c:pt>
              </c:numCache>
            </c:numRef>
          </c:val>
        </c:ser>
        <c:ser>
          <c:idx val="57"/>
          <c:order val="57"/>
          <c:cat>
            <c:numRef>
              <c:f>#REF!</c:f>
              <c:numCache>
                <c:formatCode>General</c:formatCode>
                <c:ptCount val="1"/>
                <c:pt idx="0">
                  <c:v>1</c:v>
                </c:pt>
              </c:numCache>
            </c:numRef>
          </c:cat>
          <c:val>
            <c:numRef>
              <c:f>#REF!</c:f>
              <c:numCache>
                <c:formatCode>General</c:formatCode>
                <c:ptCount val="1"/>
                <c:pt idx="0">
                  <c:v>1</c:v>
                </c:pt>
              </c:numCache>
            </c:numRef>
          </c:val>
        </c:ser>
        <c:ser>
          <c:idx val="58"/>
          <c:order val="58"/>
          <c:cat>
            <c:numRef>
              <c:f>#REF!</c:f>
              <c:numCache>
                <c:formatCode>General</c:formatCode>
                <c:ptCount val="1"/>
                <c:pt idx="0">
                  <c:v>1</c:v>
                </c:pt>
              </c:numCache>
            </c:numRef>
          </c:cat>
          <c:val>
            <c:numRef>
              <c:f>#REF!</c:f>
              <c:numCache>
                <c:formatCode>General</c:formatCode>
                <c:ptCount val="1"/>
                <c:pt idx="0">
                  <c:v>1</c:v>
                </c:pt>
              </c:numCache>
            </c:numRef>
          </c:val>
        </c:ser>
        <c:ser>
          <c:idx val="59"/>
          <c:order val="59"/>
          <c:cat>
            <c:numRef>
              <c:f>#REF!</c:f>
              <c:numCache>
                <c:formatCode>General</c:formatCode>
                <c:ptCount val="1"/>
                <c:pt idx="0">
                  <c:v>1</c:v>
                </c:pt>
              </c:numCache>
            </c:numRef>
          </c:cat>
          <c:val>
            <c:numRef>
              <c:f>#REF!</c:f>
              <c:numCache>
                <c:formatCode>General</c:formatCode>
                <c:ptCount val="1"/>
                <c:pt idx="0">
                  <c:v>1</c:v>
                </c:pt>
              </c:numCache>
            </c:numRef>
          </c:val>
        </c:ser>
        <c:ser>
          <c:idx val="60"/>
          <c:order val="60"/>
          <c:cat>
            <c:numRef>
              <c:f>#REF!</c:f>
              <c:numCache>
                <c:formatCode>General</c:formatCode>
                <c:ptCount val="1"/>
                <c:pt idx="0">
                  <c:v>1</c:v>
                </c:pt>
              </c:numCache>
            </c:numRef>
          </c:cat>
          <c:val>
            <c:numRef>
              <c:f>#REF!</c:f>
              <c:numCache>
                <c:formatCode>General</c:formatCode>
                <c:ptCount val="1"/>
                <c:pt idx="0">
                  <c:v>1</c:v>
                </c:pt>
              </c:numCache>
            </c:numRef>
          </c:val>
        </c:ser>
        <c:ser>
          <c:idx val="61"/>
          <c:order val="61"/>
          <c:cat>
            <c:numRef>
              <c:f>#REF!</c:f>
              <c:numCache>
                <c:formatCode>General</c:formatCode>
                <c:ptCount val="1"/>
                <c:pt idx="0">
                  <c:v>1</c:v>
                </c:pt>
              </c:numCache>
            </c:numRef>
          </c:cat>
          <c:val>
            <c:numRef>
              <c:f>#REF!</c:f>
              <c:numCache>
                <c:formatCode>General</c:formatCode>
                <c:ptCount val="1"/>
                <c:pt idx="0">
                  <c:v>1</c:v>
                </c:pt>
              </c:numCache>
            </c:numRef>
          </c:val>
        </c:ser>
        <c:ser>
          <c:idx val="62"/>
          <c:order val="62"/>
          <c:cat>
            <c:numRef>
              <c:f>#REF!</c:f>
              <c:numCache>
                <c:formatCode>General</c:formatCode>
                <c:ptCount val="1"/>
                <c:pt idx="0">
                  <c:v>1</c:v>
                </c:pt>
              </c:numCache>
            </c:numRef>
          </c:cat>
          <c:val>
            <c:numRef>
              <c:f>#REF!</c:f>
              <c:numCache>
                <c:formatCode>General</c:formatCode>
                <c:ptCount val="1"/>
                <c:pt idx="0">
                  <c:v>1</c:v>
                </c:pt>
              </c:numCache>
            </c:numRef>
          </c:val>
        </c:ser>
        <c:ser>
          <c:idx val="63"/>
          <c:order val="63"/>
          <c:cat>
            <c:numRef>
              <c:f>#REF!</c:f>
              <c:numCache>
                <c:formatCode>General</c:formatCode>
                <c:ptCount val="1"/>
                <c:pt idx="0">
                  <c:v>1</c:v>
                </c:pt>
              </c:numCache>
            </c:numRef>
          </c:cat>
          <c:val>
            <c:numRef>
              <c:f>#REF!</c:f>
              <c:numCache>
                <c:formatCode>General</c:formatCode>
                <c:ptCount val="1"/>
                <c:pt idx="0">
                  <c:v>1</c:v>
                </c:pt>
              </c:numCache>
            </c:numRef>
          </c:val>
        </c:ser>
        <c:ser>
          <c:idx val="64"/>
          <c:order val="64"/>
          <c:cat>
            <c:numRef>
              <c:f>#REF!</c:f>
              <c:numCache>
                <c:formatCode>General</c:formatCode>
                <c:ptCount val="1"/>
                <c:pt idx="0">
                  <c:v>1</c:v>
                </c:pt>
              </c:numCache>
            </c:numRef>
          </c:cat>
          <c:val>
            <c:numRef>
              <c:f>#REF!</c:f>
              <c:numCache>
                <c:formatCode>General</c:formatCode>
                <c:ptCount val="1"/>
                <c:pt idx="0">
                  <c:v>1</c:v>
                </c:pt>
              </c:numCache>
            </c:numRef>
          </c:val>
        </c:ser>
        <c:ser>
          <c:idx val="65"/>
          <c:order val="65"/>
          <c:cat>
            <c:numRef>
              <c:f>#REF!</c:f>
              <c:numCache>
                <c:formatCode>General</c:formatCode>
                <c:ptCount val="1"/>
                <c:pt idx="0">
                  <c:v>1</c:v>
                </c:pt>
              </c:numCache>
            </c:numRef>
          </c:cat>
          <c:val>
            <c:numRef>
              <c:f>#REF!</c:f>
              <c:numCache>
                <c:formatCode>General</c:formatCode>
                <c:ptCount val="1"/>
                <c:pt idx="0">
                  <c:v>1</c:v>
                </c:pt>
              </c:numCache>
            </c:numRef>
          </c:val>
        </c:ser>
        <c:ser>
          <c:idx val="66"/>
          <c:order val="66"/>
          <c:cat>
            <c:numRef>
              <c:f>#REF!</c:f>
              <c:numCache>
                <c:formatCode>General</c:formatCode>
                <c:ptCount val="1"/>
                <c:pt idx="0">
                  <c:v>1</c:v>
                </c:pt>
              </c:numCache>
            </c:numRef>
          </c:cat>
          <c:val>
            <c:numRef>
              <c:f>#REF!</c:f>
              <c:numCache>
                <c:formatCode>General</c:formatCode>
                <c:ptCount val="1"/>
                <c:pt idx="0">
                  <c:v>1</c:v>
                </c:pt>
              </c:numCache>
            </c:numRef>
          </c:val>
        </c:ser>
        <c:ser>
          <c:idx val="67"/>
          <c:order val="67"/>
          <c:cat>
            <c:numRef>
              <c:f>#REF!</c:f>
              <c:numCache>
                <c:formatCode>General</c:formatCode>
                <c:ptCount val="1"/>
                <c:pt idx="0">
                  <c:v>1</c:v>
                </c:pt>
              </c:numCache>
            </c:numRef>
          </c:cat>
          <c:val>
            <c:numRef>
              <c:f>#REF!</c:f>
              <c:numCache>
                <c:formatCode>General</c:formatCode>
                <c:ptCount val="1"/>
                <c:pt idx="0">
                  <c:v>1</c:v>
                </c:pt>
              </c:numCache>
            </c:numRef>
          </c:val>
        </c:ser>
        <c:ser>
          <c:idx val="68"/>
          <c:order val="68"/>
          <c:cat>
            <c:numRef>
              <c:f>#REF!</c:f>
              <c:numCache>
                <c:formatCode>General</c:formatCode>
                <c:ptCount val="1"/>
                <c:pt idx="0">
                  <c:v>1</c:v>
                </c:pt>
              </c:numCache>
            </c:numRef>
          </c:cat>
          <c:val>
            <c:numRef>
              <c:f>#REF!</c:f>
              <c:numCache>
                <c:formatCode>General</c:formatCode>
                <c:ptCount val="1"/>
                <c:pt idx="0">
                  <c:v>1</c:v>
                </c:pt>
              </c:numCache>
            </c:numRef>
          </c:val>
        </c:ser>
        <c:ser>
          <c:idx val="69"/>
          <c:order val="69"/>
          <c:cat>
            <c:numRef>
              <c:f>#REF!</c:f>
              <c:numCache>
                <c:formatCode>General</c:formatCode>
                <c:ptCount val="1"/>
                <c:pt idx="0">
                  <c:v>1</c:v>
                </c:pt>
              </c:numCache>
            </c:numRef>
          </c:cat>
          <c:val>
            <c:numRef>
              <c:f>#REF!</c:f>
              <c:numCache>
                <c:formatCode>General</c:formatCode>
                <c:ptCount val="1"/>
                <c:pt idx="0">
                  <c:v>1</c:v>
                </c:pt>
              </c:numCache>
            </c:numRef>
          </c:val>
        </c:ser>
        <c:ser>
          <c:idx val="70"/>
          <c:order val="70"/>
          <c:cat>
            <c:numRef>
              <c:f>#REF!</c:f>
              <c:numCache>
                <c:formatCode>General</c:formatCode>
                <c:ptCount val="1"/>
                <c:pt idx="0">
                  <c:v>1</c:v>
                </c:pt>
              </c:numCache>
            </c:numRef>
          </c:cat>
          <c:val>
            <c:numRef>
              <c:f>#REF!</c:f>
              <c:numCache>
                <c:formatCode>General</c:formatCode>
                <c:ptCount val="1"/>
                <c:pt idx="0">
                  <c:v>1</c:v>
                </c:pt>
              </c:numCache>
            </c:numRef>
          </c:val>
        </c:ser>
        <c:ser>
          <c:idx val="71"/>
          <c:order val="71"/>
          <c:cat>
            <c:numRef>
              <c:f>#REF!</c:f>
              <c:numCache>
                <c:formatCode>General</c:formatCode>
                <c:ptCount val="1"/>
                <c:pt idx="0">
                  <c:v>1</c:v>
                </c:pt>
              </c:numCache>
            </c:numRef>
          </c:cat>
          <c:val>
            <c:numRef>
              <c:f>#REF!</c:f>
              <c:numCache>
                <c:formatCode>General</c:formatCode>
                <c:ptCount val="1"/>
                <c:pt idx="0">
                  <c:v>1</c:v>
                </c:pt>
              </c:numCache>
            </c:numRef>
          </c:val>
        </c:ser>
        <c:ser>
          <c:idx val="72"/>
          <c:order val="72"/>
          <c:cat>
            <c:numRef>
              <c:f>#REF!</c:f>
              <c:numCache>
                <c:formatCode>General</c:formatCode>
                <c:ptCount val="1"/>
                <c:pt idx="0">
                  <c:v>1</c:v>
                </c:pt>
              </c:numCache>
            </c:numRef>
          </c:cat>
          <c:val>
            <c:numRef>
              <c:f>#REF!</c:f>
              <c:numCache>
                <c:formatCode>General</c:formatCode>
                <c:ptCount val="1"/>
                <c:pt idx="0">
                  <c:v>1</c:v>
                </c:pt>
              </c:numCache>
            </c:numRef>
          </c:val>
        </c:ser>
        <c:ser>
          <c:idx val="73"/>
          <c:order val="73"/>
          <c:cat>
            <c:numRef>
              <c:f>#REF!</c:f>
              <c:numCache>
                <c:formatCode>General</c:formatCode>
                <c:ptCount val="1"/>
                <c:pt idx="0">
                  <c:v>1</c:v>
                </c:pt>
              </c:numCache>
            </c:numRef>
          </c:cat>
          <c:val>
            <c:numRef>
              <c:f>#REF!</c:f>
              <c:numCache>
                <c:formatCode>General</c:formatCode>
                <c:ptCount val="1"/>
                <c:pt idx="0">
                  <c:v>1</c:v>
                </c:pt>
              </c:numCache>
            </c:numRef>
          </c:val>
        </c:ser>
        <c:ser>
          <c:idx val="74"/>
          <c:order val="74"/>
          <c:cat>
            <c:numRef>
              <c:f>#REF!</c:f>
              <c:numCache>
                <c:formatCode>General</c:formatCode>
                <c:ptCount val="1"/>
                <c:pt idx="0">
                  <c:v>1</c:v>
                </c:pt>
              </c:numCache>
            </c:numRef>
          </c:cat>
          <c:val>
            <c:numRef>
              <c:f>#REF!</c:f>
              <c:numCache>
                <c:formatCode>General</c:formatCode>
                <c:ptCount val="1"/>
                <c:pt idx="0">
                  <c:v>1</c:v>
                </c:pt>
              </c:numCache>
            </c:numRef>
          </c:val>
        </c:ser>
        <c:ser>
          <c:idx val="75"/>
          <c:order val="75"/>
          <c:cat>
            <c:numRef>
              <c:f>#REF!</c:f>
              <c:numCache>
                <c:formatCode>General</c:formatCode>
                <c:ptCount val="1"/>
                <c:pt idx="0">
                  <c:v>1</c:v>
                </c:pt>
              </c:numCache>
            </c:numRef>
          </c:cat>
          <c:val>
            <c:numRef>
              <c:f>#REF!</c:f>
              <c:numCache>
                <c:formatCode>General</c:formatCode>
                <c:ptCount val="1"/>
                <c:pt idx="0">
                  <c:v>1</c:v>
                </c:pt>
              </c:numCache>
            </c:numRef>
          </c:val>
        </c:ser>
        <c:ser>
          <c:idx val="76"/>
          <c:order val="76"/>
          <c:cat>
            <c:numRef>
              <c:f>#REF!</c:f>
              <c:numCache>
                <c:formatCode>General</c:formatCode>
                <c:ptCount val="1"/>
                <c:pt idx="0">
                  <c:v>1</c:v>
                </c:pt>
              </c:numCache>
            </c:numRef>
          </c:cat>
          <c:val>
            <c:numRef>
              <c:f>#REF!</c:f>
              <c:numCache>
                <c:formatCode>General</c:formatCode>
                <c:ptCount val="1"/>
                <c:pt idx="0">
                  <c:v>1</c:v>
                </c:pt>
              </c:numCache>
            </c:numRef>
          </c:val>
        </c:ser>
        <c:ser>
          <c:idx val="77"/>
          <c:order val="77"/>
          <c:cat>
            <c:numRef>
              <c:f>#REF!</c:f>
              <c:numCache>
                <c:formatCode>General</c:formatCode>
                <c:ptCount val="1"/>
                <c:pt idx="0">
                  <c:v>1</c:v>
                </c:pt>
              </c:numCache>
            </c:numRef>
          </c:cat>
          <c:val>
            <c:numRef>
              <c:f>#REF!</c:f>
              <c:numCache>
                <c:formatCode>General</c:formatCode>
                <c:ptCount val="1"/>
                <c:pt idx="0">
                  <c:v>1</c:v>
                </c:pt>
              </c:numCache>
            </c:numRef>
          </c:val>
        </c:ser>
        <c:ser>
          <c:idx val="78"/>
          <c:order val="78"/>
          <c:cat>
            <c:numRef>
              <c:f>#REF!</c:f>
              <c:numCache>
                <c:formatCode>General</c:formatCode>
                <c:ptCount val="1"/>
                <c:pt idx="0">
                  <c:v>1</c:v>
                </c:pt>
              </c:numCache>
            </c:numRef>
          </c:cat>
          <c:val>
            <c:numRef>
              <c:f>#REF!</c:f>
              <c:numCache>
                <c:formatCode>General</c:formatCode>
                <c:ptCount val="1"/>
                <c:pt idx="0">
                  <c:v>1</c:v>
                </c:pt>
              </c:numCache>
            </c:numRef>
          </c:val>
        </c:ser>
        <c:ser>
          <c:idx val="79"/>
          <c:order val="79"/>
          <c:cat>
            <c:numRef>
              <c:f>#REF!</c:f>
              <c:numCache>
                <c:formatCode>General</c:formatCode>
                <c:ptCount val="1"/>
                <c:pt idx="0">
                  <c:v>1</c:v>
                </c:pt>
              </c:numCache>
            </c:numRef>
          </c:cat>
          <c:val>
            <c:numRef>
              <c:f>#REF!</c:f>
              <c:numCache>
                <c:formatCode>General</c:formatCode>
                <c:ptCount val="1"/>
                <c:pt idx="0">
                  <c:v>1</c:v>
                </c:pt>
              </c:numCache>
            </c:numRef>
          </c:val>
        </c:ser>
        <c:ser>
          <c:idx val="80"/>
          <c:order val="80"/>
          <c:cat>
            <c:numRef>
              <c:f>#REF!</c:f>
              <c:numCache>
                <c:formatCode>General</c:formatCode>
                <c:ptCount val="1"/>
                <c:pt idx="0">
                  <c:v>1</c:v>
                </c:pt>
              </c:numCache>
            </c:numRef>
          </c:cat>
          <c:val>
            <c:numRef>
              <c:f>#REF!</c:f>
              <c:numCache>
                <c:formatCode>General</c:formatCode>
                <c:ptCount val="1"/>
                <c:pt idx="0">
                  <c:v>1</c:v>
                </c:pt>
              </c:numCache>
            </c:numRef>
          </c:val>
        </c:ser>
        <c:ser>
          <c:idx val="81"/>
          <c:order val="81"/>
          <c:cat>
            <c:numRef>
              <c:f>#REF!</c:f>
              <c:numCache>
                <c:formatCode>General</c:formatCode>
                <c:ptCount val="1"/>
                <c:pt idx="0">
                  <c:v>1</c:v>
                </c:pt>
              </c:numCache>
            </c:numRef>
          </c:cat>
          <c:val>
            <c:numRef>
              <c:f>#REF!</c:f>
              <c:numCache>
                <c:formatCode>General</c:formatCode>
                <c:ptCount val="1"/>
                <c:pt idx="0">
                  <c:v>1</c:v>
                </c:pt>
              </c:numCache>
            </c:numRef>
          </c:val>
        </c:ser>
        <c:ser>
          <c:idx val="82"/>
          <c:order val="82"/>
          <c:cat>
            <c:numRef>
              <c:f>#REF!</c:f>
              <c:numCache>
                <c:formatCode>General</c:formatCode>
                <c:ptCount val="1"/>
                <c:pt idx="0">
                  <c:v>1</c:v>
                </c:pt>
              </c:numCache>
            </c:numRef>
          </c:cat>
          <c:val>
            <c:numRef>
              <c:f>#REF!</c:f>
              <c:numCache>
                <c:formatCode>General</c:formatCode>
                <c:ptCount val="1"/>
                <c:pt idx="0">
                  <c:v>1</c:v>
                </c:pt>
              </c:numCache>
            </c:numRef>
          </c:val>
        </c:ser>
        <c:ser>
          <c:idx val="83"/>
          <c:order val="83"/>
          <c:cat>
            <c:numRef>
              <c:f>#REF!</c:f>
              <c:numCache>
                <c:formatCode>General</c:formatCode>
                <c:ptCount val="1"/>
                <c:pt idx="0">
                  <c:v>1</c:v>
                </c:pt>
              </c:numCache>
            </c:numRef>
          </c:cat>
          <c:val>
            <c:numRef>
              <c:f>#REF!</c:f>
              <c:numCache>
                <c:formatCode>General</c:formatCode>
                <c:ptCount val="1"/>
                <c:pt idx="0">
                  <c:v>1</c:v>
                </c:pt>
              </c:numCache>
            </c:numRef>
          </c:val>
        </c:ser>
        <c:ser>
          <c:idx val="84"/>
          <c:order val="84"/>
          <c:cat>
            <c:numRef>
              <c:f>#REF!</c:f>
              <c:numCache>
                <c:formatCode>General</c:formatCode>
                <c:ptCount val="1"/>
                <c:pt idx="0">
                  <c:v>1</c:v>
                </c:pt>
              </c:numCache>
            </c:numRef>
          </c:cat>
          <c:val>
            <c:numRef>
              <c:f>#REF!</c:f>
              <c:numCache>
                <c:formatCode>General</c:formatCode>
                <c:ptCount val="1"/>
                <c:pt idx="0">
                  <c:v>1</c:v>
                </c:pt>
              </c:numCache>
            </c:numRef>
          </c:val>
        </c:ser>
        <c:ser>
          <c:idx val="85"/>
          <c:order val="85"/>
          <c:cat>
            <c:numRef>
              <c:f>#REF!</c:f>
              <c:numCache>
                <c:formatCode>General</c:formatCode>
                <c:ptCount val="1"/>
                <c:pt idx="0">
                  <c:v>1</c:v>
                </c:pt>
              </c:numCache>
            </c:numRef>
          </c:cat>
          <c:val>
            <c:numRef>
              <c:f>#REF!</c:f>
              <c:numCache>
                <c:formatCode>General</c:formatCode>
                <c:ptCount val="1"/>
                <c:pt idx="0">
                  <c:v>1</c:v>
                </c:pt>
              </c:numCache>
            </c:numRef>
          </c:val>
        </c:ser>
        <c:ser>
          <c:idx val="86"/>
          <c:order val="86"/>
          <c:cat>
            <c:numRef>
              <c:f>#REF!</c:f>
              <c:numCache>
                <c:formatCode>General</c:formatCode>
                <c:ptCount val="1"/>
                <c:pt idx="0">
                  <c:v>1</c:v>
                </c:pt>
              </c:numCache>
            </c:numRef>
          </c:cat>
          <c:val>
            <c:numRef>
              <c:f>#REF!</c:f>
              <c:numCache>
                <c:formatCode>General</c:formatCode>
                <c:ptCount val="1"/>
                <c:pt idx="0">
                  <c:v>1</c:v>
                </c:pt>
              </c:numCache>
            </c:numRef>
          </c:val>
        </c:ser>
        <c:ser>
          <c:idx val="87"/>
          <c:order val="87"/>
          <c:cat>
            <c:numRef>
              <c:f>#REF!</c:f>
              <c:numCache>
                <c:formatCode>General</c:formatCode>
                <c:ptCount val="1"/>
                <c:pt idx="0">
                  <c:v>1</c:v>
                </c:pt>
              </c:numCache>
            </c:numRef>
          </c:cat>
          <c:val>
            <c:numRef>
              <c:f>#REF!</c:f>
              <c:numCache>
                <c:formatCode>General</c:formatCode>
                <c:ptCount val="1"/>
                <c:pt idx="0">
                  <c:v>1</c:v>
                </c:pt>
              </c:numCache>
            </c:numRef>
          </c:val>
        </c:ser>
        <c:ser>
          <c:idx val="88"/>
          <c:order val="88"/>
          <c:cat>
            <c:numRef>
              <c:f>#REF!</c:f>
              <c:numCache>
                <c:formatCode>General</c:formatCode>
                <c:ptCount val="1"/>
                <c:pt idx="0">
                  <c:v>1</c:v>
                </c:pt>
              </c:numCache>
            </c:numRef>
          </c:cat>
          <c:val>
            <c:numRef>
              <c:f>#REF!</c:f>
              <c:numCache>
                <c:formatCode>General</c:formatCode>
                <c:ptCount val="1"/>
                <c:pt idx="0">
                  <c:v>1</c:v>
                </c:pt>
              </c:numCache>
            </c:numRef>
          </c:val>
        </c:ser>
        <c:ser>
          <c:idx val="89"/>
          <c:order val="89"/>
          <c:cat>
            <c:numRef>
              <c:f>#REF!</c:f>
              <c:numCache>
                <c:formatCode>General</c:formatCode>
                <c:ptCount val="1"/>
                <c:pt idx="0">
                  <c:v>1</c:v>
                </c:pt>
              </c:numCache>
            </c:numRef>
          </c:cat>
          <c:val>
            <c:numRef>
              <c:f>#REF!</c:f>
              <c:numCache>
                <c:formatCode>General</c:formatCode>
                <c:ptCount val="1"/>
                <c:pt idx="0">
                  <c:v>1</c:v>
                </c:pt>
              </c:numCache>
            </c:numRef>
          </c:val>
        </c:ser>
        <c:ser>
          <c:idx val="90"/>
          <c:order val="90"/>
          <c:cat>
            <c:numRef>
              <c:f>#REF!</c:f>
              <c:numCache>
                <c:formatCode>General</c:formatCode>
                <c:ptCount val="1"/>
                <c:pt idx="0">
                  <c:v>1</c:v>
                </c:pt>
              </c:numCache>
            </c:numRef>
          </c:cat>
          <c:val>
            <c:numRef>
              <c:f>#REF!</c:f>
              <c:numCache>
                <c:formatCode>General</c:formatCode>
                <c:ptCount val="1"/>
                <c:pt idx="0">
                  <c:v>1</c:v>
                </c:pt>
              </c:numCache>
            </c:numRef>
          </c:val>
        </c:ser>
        <c:ser>
          <c:idx val="91"/>
          <c:order val="91"/>
          <c:cat>
            <c:numRef>
              <c:f>#REF!</c:f>
              <c:numCache>
                <c:formatCode>General</c:formatCode>
                <c:ptCount val="1"/>
                <c:pt idx="0">
                  <c:v>1</c:v>
                </c:pt>
              </c:numCache>
            </c:numRef>
          </c:cat>
          <c:val>
            <c:numRef>
              <c:f>#REF!</c:f>
              <c:numCache>
                <c:formatCode>General</c:formatCode>
                <c:ptCount val="1"/>
                <c:pt idx="0">
                  <c:v>1</c:v>
                </c:pt>
              </c:numCache>
            </c:numRef>
          </c:val>
        </c:ser>
        <c:ser>
          <c:idx val="92"/>
          <c:order val="92"/>
          <c:cat>
            <c:numRef>
              <c:f>#REF!</c:f>
              <c:numCache>
                <c:formatCode>General</c:formatCode>
                <c:ptCount val="1"/>
                <c:pt idx="0">
                  <c:v>1</c:v>
                </c:pt>
              </c:numCache>
            </c:numRef>
          </c:cat>
          <c:val>
            <c:numRef>
              <c:f>#REF!</c:f>
              <c:numCache>
                <c:formatCode>General</c:formatCode>
                <c:ptCount val="1"/>
                <c:pt idx="0">
                  <c:v>1</c:v>
                </c:pt>
              </c:numCache>
            </c:numRef>
          </c:val>
        </c:ser>
        <c:ser>
          <c:idx val="93"/>
          <c:order val="93"/>
          <c:cat>
            <c:numRef>
              <c:f>#REF!</c:f>
              <c:numCache>
                <c:formatCode>General</c:formatCode>
                <c:ptCount val="1"/>
                <c:pt idx="0">
                  <c:v>1</c:v>
                </c:pt>
              </c:numCache>
            </c:numRef>
          </c:cat>
          <c:val>
            <c:numRef>
              <c:f>#REF!</c:f>
              <c:numCache>
                <c:formatCode>General</c:formatCode>
                <c:ptCount val="1"/>
                <c:pt idx="0">
                  <c:v>1</c:v>
                </c:pt>
              </c:numCache>
            </c:numRef>
          </c:val>
        </c:ser>
        <c:ser>
          <c:idx val="94"/>
          <c:order val="94"/>
          <c:cat>
            <c:numRef>
              <c:f>#REF!</c:f>
              <c:numCache>
                <c:formatCode>General</c:formatCode>
                <c:ptCount val="1"/>
                <c:pt idx="0">
                  <c:v>1</c:v>
                </c:pt>
              </c:numCache>
            </c:numRef>
          </c:cat>
          <c:val>
            <c:numRef>
              <c:f>#REF!</c:f>
              <c:numCache>
                <c:formatCode>General</c:formatCode>
                <c:ptCount val="1"/>
                <c:pt idx="0">
                  <c:v>1</c:v>
                </c:pt>
              </c:numCache>
            </c:numRef>
          </c:val>
        </c:ser>
        <c:ser>
          <c:idx val="95"/>
          <c:order val="95"/>
          <c:cat>
            <c:numRef>
              <c:f>#REF!</c:f>
              <c:numCache>
                <c:formatCode>General</c:formatCode>
                <c:ptCount val="1"/>
                <c:pt idx="0">
                  <c:v>1</c:v>
                </c:pt>
              </c:numCache>
            </c:numRef>
          </c:cat>
          <c:val>
            <c:numRef>
              <c:f>#REF!</c:f>
              <c:numCache>
                <c:formatCode>General</c:formatCode>
                <c:ptCount val="1"/>
                <c:pt idx="0">
                  <c:v>1</c:v>
                </c:pt>
              </c:numCache>
            </c:numRef>
          </c:val>
        </c:ser>
        <c:ser>
          <c:idx val="96"/>
          <c:order val="96"/>
          <c:cat>
            <c:numRef>
              <c:f>#REF!</c:f>
              <c:numCache>
                <c:formatCode>General</c:formatCode>
                <c:ptCount val="1"/>
                <c:pt idx="0">
                  <c:v>1</c:v>
                </c:pt>
              </c:numCache>
            </c:numRef>
          </c:cat>
          <c:val>
            <c:numRef>
              <c:f>#REF!</c:f>
              <c:numCache>
                <c:formatCode>General</c:formatCode>
                <c:ptCount val="1"/>
                <c:pt idx="0">
                  <c:v>1</c:v>
                </c:pt>
              </c:numCache>
            </c:numRef>
          </c:val>
        </c:ser>
        <c:ser>
          <c:idx val="97"/>
          <c:order val="97"/>
          <c:cat>
            <c:numRef>
              <c:f>#REF!</c:f>
              <c:numCache>
                <c:formatCode>General</c:formatCode>
                <c:ptCount val="1"/>
                <c:pt idx="0">
                  <c:v>1</c:v>
                </c:pt>
              </c:numCache>
            </c:numRef>
          </c:cat>
          <c:val>
            <c:numRef>
              <c:f>#REF!</c:f>
              <c:numCache>
                <c:formatCode>General</c:formatCode>
                <c:ptCount val="1"/>
                <c:pt idx="0">
                  <c:v>1</c:v>
                </c:pt>
              </c:numCache>
            </c:numRef>
          </c:val>
        </c:ser>
        <c:ser>
          <c:idx val="98"/>
          <c:order val="98"/>
          <c:cat>
            <c:numRef>
              <c:f>#REF!</c:f>
              <c:numCache>
                <c:formatCode>General</c:formatCode>
                <c:ptCount val="1"/>
                <c:pt idx="0">
                  <c:v>1</c:v>
                </c:pt>
              </c:numCache>
            </c:numRef>
          </c:cat>
          <c:val>
            <c:numRef>
              <c:f>#REF!</c:f>
              <c:numCache>
                <c:formatCode>General</c:formatCode>
                <c:ptCount val="1"/>
                <c:pt idx="0">
                  <c:v>1</c:v>
                </c:pt>
              </c:numCache>
            </c:numRef>
          </c:val>
        </c:ser>
        <c:ser>
          <c:idx val="99"/>
          <c:order val="99"/>
          <c:cat>
            <c:numRef>
              <c:f>#REF!</c:f>
              <c:numCache>
                <c:formatCode>General</c:formatCode>
                <c:ptCount val="1"/>
                <c:pt idx="0">
                  <c:v>1</c:v>
                </c:pt>
              </c:numCache>
            </c:numRef>
          </c:cat>
          <c:val>
            <c:numRef>
              <c:f>#REF!</c:f>
              <c:numCache>
                <c:formatCode>General</c:formatCode>
                <c:ptCount val="1"/>
                <c:pt idx="0">
                  <c:v>1</c:v>
                </c:pt>
              </c:numCache>
            </c:numRef>
          </c:val>
        </c:ser>
        <c:ser>
          <c:idx val="100"/>
          <c:order val="100"/>
          <c:cat>
            <c:numRef>
              <c:f>#REF!</c:f>
              <c:numCache>
                <c:formatCode>General</c:formatCode>
                <c:ptCount val="1"/>
                <c:pt idx="0">
                  <c:v>1</c:v>
                </c:pt>
              </c:numCache>
            </c:numRef>
          </c:cat>
          <c:val>
            <c:numRef>
              <c:f>#REF!</c:f>
              <c:numCache>
                <c:formatCode>General</c:formatCode>
                <c:ptCount val="1"/>
                <c:pt idx="0">
                  <c:v>1</c:v>
                </c:pt>
              </c:numCache>
            </c:numRef>
          </c:val>
        </c:ser>
        <c:ser>
          <c:idx val="101"/>
          <c:order val="101"/>
          <c:cat>
            <c:numRef>
              <c:f>#REF!</c:f>
              <c:numCache>
                <c:formatCode>General</c:formatCode>
                <c:ptCount val="1"/>
                <c:pt idx="0">
                  <c:v>1</c:v>
                </c:pt>
              </c:numCache>
            </c:numRef>
          </c:cat>
          <c:val>
            <c:numRef>
              <c:f>#REF!</c:f>
              <c:numCache>
                <c:formatCode>General</c:formatCode>
                <c:ptCount val="1"/>
                <c:pt idx="0">
                  <c:v>1</c:v>
                </c:pt>
              </c:numCache>
            </c:numRef>
          </c:val>
        </c:ser>
        <c:ser>
          <c:idx val="102"/>
          <c:order val="102"/>
          <c:cat>
            <c:numRef>
              <c:f>#REF!</c:f>
              <c:numCache>
                <c:formatCode>General</c:formatCode>
                <c:ptCount val="1"/>
                <c:pt idx="0">
                  <c:v>1</c:v>
                </c:pt>
              </c:numCache>
            </c:numRef>
          </c:cat>
          <c:val>
            <c:numRef>
              <c:f>#REF!</c:f>
              <c:numCache>
                <c:formatCode>General</c:formatCode>
                <c:ptCount val="1"/>
                <c:pt idx="0">
                  <c:v>1</c:v>
                </c:pt>
              </c:numCache>
            </c:numRef>
          </c:val>
        </c:ser>
        <c:ser>
          <c:idx val="103"/>
          <c:order val="103"/>
          <c:cat>
            <c:numRef>
              <c:f>#REF!</c:f>
              <c:numCache>
                <c:formatCode>General</c:formatCode>
                <c:ptCount val="1"/>
                <c:pt idx="0">
                  <c:v>1</c:v>
                </c:pt>
              </c:numCache>
            </c:numRef>
          </c:cat>
          <c:val>
            <c:numRef>
              <c:f>#REF!</c:f>
              <c:numCache>
                <c:formatCode>General</c:formatCode>
                <c:ptCount val="1"/>
                <c:pt idx="0">
                  <c:v>1</c:v>
                </c:pt>
              </c:numCache>
            </c:numRef>
          </c:val>
        </c:ser>
        <c:ser>
          <c:idx val="104"/>
          <c:order val="104"/>
          <c:cat>
            <c:numRef>
              <c:f>#REF!</c:f>
              <c:numCache>
                <c:formatCode>General</c:formatCode>
                <c:ptCount val="1"/>
                <c:pt idx="0">
                  <c:v>1</c:v>
                </c:pt>
              </c:numCache>
            </c:numRef>
          </c:cat>
          <c:val>
            <c:numRef>
              <c:f>#REF!</c:f>
              <c:numCache>
                <c:formatCode>General</c:formatCode>
                <c:ptCount val="1"/>
                <c:pt idx="0">
                  <c:v>1</c:v>
                </c:pt>
              </c:numCache>
            </c:numRef>
          </c:val>
        </c:ser>
        <c:ser>
          <c:idx val="105"/>
          <c:order val="105"/>
          <c:cat>
            <c:numRef>
              <c:f>#REF!</c:f>
              <c:numCache>
                <c:formatCode>General</c:formatCode>
                <c:ptCount val="1"/>
                <c:pt idx="0">
                  <c:v>1</c:v>
                </c:pt>
              </c:numCache>
            </c:numRef>
          </c:cat>
          <c:val>
            <c:numRef>
              <c:f>#REF!</c:f>
              <c:numCache>
                <c:formatCode>General</c:formatCode>
                <c:ptCount val="1"/>
                <c:pt idx="0">
                  <c:v>1</c:v>
                </c:pt>
              </c:numCache>
            </c:numRef>
          </c:val>
        </c:ser>
        <c:ser>
          <c:idx val="106"/>
          <c:order val="106"/>
          <c:cat>
            <c:numRef>
              <c:f>#REF!</c:f>
              <c:numCache>
                <c:formatCode>General</c:formatCode>
                <c:ptCount val="1"/>
                <c:pt idx="0">
                  <c:v>1</c:v>
                </c:pt>
              </c:numCache>
            </c:numRef>
          </c:cat>
          <c:val>
            <c:numRef>
              <c:f>#REF!</c:f>
              <c:numCache>
                <c:formatCode>General</c:formatCode>
                <c:ptCount val="1"/>
                <c:pt idx="0">
                  <c:v>1</c:v>
                </c:pt>
              </c:numCache>
            </c:numRef>
          </c:val>
        </c:ser>
        <c:ser>
          <c:idx val="107"/>
          <c:order val="107"/>
          <c:cat>
            <c:numRef>
              <c:f>#REF!</c:f>
              <c:numCache>
                <c:formatCode>General</c:formatCode>
                <c:ptCount val="1"/>
                <c:pt idx="0">
                  <c:v>1</c:v>
                </c:pt>
              </c:numCache>
            </c:numRef>
          </c:cat>
          <c:val>
            <c:numRef>
              <c:f>#REF!</c:f>
              <c:numCache>
                <c:formatCode>General</c:formatCode>
                <c:ptCount val="1"/>
                <c:pt idx="0">
                  <c:v>1</c:v>
                </c:pt>
              </c:numCache>
            </c:numRef>
          </c:val>
        </c:ser>
        <c:ser>
          <c:idx val="108"/>
          <c:order val="108"/>
          <c:cat>
            <c:numRef>
              <c:f>#REF!</c:f>
              <c:numCache>
                <c:formatCode>General</c:formatCode>
                <c:ptCount val="1"/>
                <c:pt idx="0">
                  <c:v>1</c:v>
                </c:pt>
              </c:numCache>
            </c:numRef>
          </c:cat>
          <c:val>
            <c:numRef>
              <c:f>#REF!</c:f>
              <c:numCache>
                <c:formatCode>General</c:formatCode>
                <c:ptCount val="1"/>
                <c:pt idx="0">
                  <c:v>1</c:v>
                </c:pt>
              </c:numCache>
            </c:numRef>
          </c:val>
        </c:ser>
        <c:ser>
          <c:idx val="109"/>
          <c:order val="109"/>
          <c:cat>
            <c:numRef>
              <c:f>#REF!</c:f>
              <c:numCache>
                <c:formatCode>General</c:formatCode>
                <c:ptCount val="1"/>
                <c:pt idx="0">
                  <c:v>1</c:v>
                </c:pt>
              </c:numCache>
            </c:numRef>
          </c:cat>
          <c:val>
            <c:numRef>
              <c:f>#REF!</c:f>
              <c:numCache>
                <c:formatCode>General</c:formatCode>
                <c:ptCount val="1"/>
                <c:pt idx="0">
                  <c:v>1</c:v>
                </c:pt>
              </c:numCache>
            </c:numRef>
          </c:val>
        </c:ser>
        <c:ser>
          <c:idx val="110"/>
          <c:order val="110"/>
          <c:cat>
            <c:numRef>
              <c:f>#REF!</c:f>
              <c:numCache>
                <c:formatCode>General</c:formatCode>
                <c:ptCount val="1"/>
                <c:pt idx="0">
                  <c:v>1</c:v>
                </c:pt>
              </c:numCache>
            </c:numRef>
          </c:cat>
          <c:val>
            <c:numRef>
              <c:f>#REF!</c:f>
              <c:numCache>
                <c:formatCode>General</c:formatCode>
                <c:ptCount val="1"/>
                <c:pt idx="0">
                  <c:v>1</c:v>
                </c:pt>
              </c:numCache>
            </c:numRef>
          </c:val>
        </c:ser>
        <c:ser>
          <c:idx val="111"/>
          <c:order val="111"/>
          <c:cat>
            <c:numRef>
              <c:f>#REF!</c:f>
              <c:numCache>
                <c:formatCode>General</c:formatCode>
                <c:ptCount val="1"/>
                <c:pt idx="0">
                  <c:v>1</c:v>
                </c:pt>
              </c:numCache>
            </c:numRef>
          </c:cat>
          <c:val>
            <c:numRef>
              <c:f>#REF!</c:f>
              <c:numCache>
                <c:formatCode>General</c:formatCode>
                <c:ptCount val="1"/>
                <c:pt idx="0">
                  <c:v>1</c:v>
                </c:pt>
              </c:numCache>
            </c:numRef>
          </c:val>
        </c:ser>
        <c:ser>
          <c:idx val="112"/>
          <c:order val="112"/>
          <c:cat>
            <c:numRef>
              <c:f>#REF!</c:f>
              <c:numCache>
                <c:formatCode>General</c:formatCode>
                <c:ptCount val="1"/>
                <c:pt idx="0">
                  <c:v>1</c:v>
                </c:pt>
              </c:numCache>
            </c:numRef>
          </c:cat>
          <c:val>
            <c:numRef>
              <c:f>#REF!</c:f>
              <c:numCache>
                <c:formatCode>General</c:formatCode>
                <c:ptCount val="1"/>
                <c:pt idx="0">
                  <c:v>1</c:v>
                </c:pt>
              </c:numCache>
            </c:numRef>
          </c:val>
        </c:ser>
        <c:ser>
          <c:idx val="113"/>
          <c:order val="113"/>
          <c:cat>
            <c:numRef>
              <c:f>#REF!</c:f>
              <c:numCache>
                <c:formatCode>General</c:formatCode>
                <c:ptCount val="1"/>
                <c:pt idx="0">
                  <c:v>1</c:v>
                </c:pt>
              </c:numCache>
            </c:numRef>
          </c:cat>
          <c:val>
            <c:numRef>
              <c:f>#REF!</c:f>
              <c:numCache>
                <c:formatCode>General</c:formatCode>
                <c:ptCount val="1"/>
                <c:pt idx="0">
                  <c:v>1</c:v>
                </c:pt>
              </c:numCache>
            </c:numRef>
          </c:val>
        </c:ser>
        <c:ser>
          <c:idx val="114"/>
          <c:order val="114"/>
          <c:cat>
            <c:numRef>
              <c:f>#REF!</c:f>
              <c:numCache>
                <c:formatCode>General</c:formatCode>
                <c:ptCount val="1"/>
                <c:pt idx="0">
                  <c:v>1</c:v>
                </c:pt>
              </c:numCache>
            </c:numRef>
          </c:cat>
          <c:val>
            <c:numRef>
              <c:f>#REF!</c:f>
              <c:numCache>
                <c:formatCode>General</c:formatCode>
                <c:ptCount val="1"/>
                <c:pt idx="0">
                  <c:v>1</c:v>
                </c:pt>
              </c:numCache>
            </c:numRef>
          </c:val>
        </c:ser>
        <c:ser>
          <c:idx val="115"/>
          <c:order val="115"/>
          <c:cat>
            <c:numRef>
              <c:f>#REF!</c:f>
              <c:numCache>
                <c:formatCode>General</c:formatCode>
                <c:ptCount val="1"/>
                <c:pt idx="0">
                  <c:v>1</c:v>
                </c:pt>
              </c:numCache>
            </c:numRef>
          </c:cat>
          <c:val>
            <c:numRef>
              <c:f>#REF!</c:f>
              <c:numCache>
                <c:formatCode>General</c:formatCode>
                <c:ptCount val="1"/>
                <c:pt idx="0">
                  <c:v>1</c:v>
                </c:pt>
              </c:numCache>
            </c:numRef>
          </c:val>
        </c:ser>
        <c:ser>
          <c:idx val="116"/>
          <c:order val="116"/>
          <c:cat>
            <c:numRef>
              <c:f>#REF!</c:f>
              <c:numCache>
                <c:formatCode>General</c:formatCode>
                <c:ptCount val="1"/>
                <c:pt idx="0">
                  <c:v>1</c:v>
                </c:pt>
              </c:numCache>
            </c:numRef>
          </c:cat>
          <c:val>
            <c:numRef>
              <c:f>#REF!</c:f>
              <c:numCache>
                <c:formatCode>General</c:formatCode>
                <c:ptCount val="1"/>
                <c:pt idx="0">
                  <c:v>1</c:v>
                </c:pt>
              </c:numCache>
            </c:numRef>
          </c:val>
        </c:ser>
        <c:ser>
          <c:idx val="117"/>
          <c:order val="117"/>
          <c:cat>
            <c:numRef>
              <c:f>#REF!</c:f>
              <c:numCache>
                <c:formatCode>General</c:formatCode>
                <c:ptCount val="1"/>
                <c:pt idx="0">
                  <c:v>1</c:v>
                </c:pt>
              </c:numCache>
            </c:numRef>
          </c:cat>
          <c:val>
            <c:numRef>
              <c:f>#REF!</c:f>
              <c:numCache>
                <c:formatCode>General</c:formatCode>
                <c:ptCount val="1"/>
                <c:pt idx="0">
                  <c:v>1</c:v>
                </c:pt>
              </c:numCache>
            </c:numRef>
          </c:val>
        </c:ser>
        <c:ser>
          <c:idx val="118"/>
          <c:order val="118"/>
          <c:cat>
            <c:numRef>
              <c:f>#REF!</c:f>
              <c:numCache>
                <c:formatCode>General</c:formatCode>
                <c:ptCount val="1"/>
                <c:pt idx="0">
                  <c:v>1</c:v>
                </c:pt>
              </c:numCache>
            </c:numRef>
          </c:cat>
          <c:val>
            <c:numRef>
              <c:f>#REF!</c:f>
              <c:numCache>
                <c:formatCode>General</c:formatCode>
                <c:ptCount val="1"/>
                <c:pt idx="0">
                  <c:v>1</c:v>
                </c:pt>
              </c:numCache>
            </c:numRef>
          </c:val>
        </c:ser>
        <c:ser>
          <c:idx val="119"/>
          <c:order val="119"/>
          <c:cat>
            <c:numRef>
              <c:f>#REF!</c:f>
              <c:numCache>
                <c:formatCode>General</c:formatCode>
                <c:ptCount val="1"/>
                <c:pt idx="0">
                  <c:v>1</c:v>
                </c:pt>
              </c:numCache>
            </c:numRef>
          </c:cat>
          <c:val>
            <c:numRef>
              <c:f>#REF!</c:f>
              <c:numCache>
                <c:formatCode>General</c:formatCode>
                <c:ptCount val="1"/>
                <c:pt idx="0">
                  <c:v>1</c:v>
                </c:pt>
              </c:numCache>
            </c:numRef>
          </c:val>
        </c:ser>
        <c:ser>
          <c:idx val="120"/>
          <c:order val="120"/>
          <c:cat>
            <c:numRef>
              <c:f>#REF!</c:f>
              <c:numCache>
                <c:formatCode>General</c:formatCode>
                <c:ptCount val="1"/>
                <c:pt idx="0">
                  <c:v>1</c:v>
                </c:pt>
              </c:numCache>
            </c:numRef>
          </c:cat>
          <c:val>
            <c:numRef>
              <c:f>#REF!</c:f>
              <c:numCache>
                <c:formatCode>General</c:formatCode>
                <c:ptCount val="1"/>
                <c:pt idx="0">
                  <c:v>1</c:v>
                </c:pt>
              </c:numCache>
            </c:numRef>
          </c:val>
        </c:ser>
        <c:ser>
          <c:idx val="121"/>
          <c:order val="121"/>
          <c:cat>
            <c:numRef>
              <c:f>#REF!</c:f>
              <c:numCache>
                <c:formatCode>General</c:formatCode>
                <c:ptCount val="1"/>
                <c:pt idx="0">
                  <c:v>1</c:v>
                </c:pt>
              </c:numCache>
            </c:numRef>
          </c:cat>
          <c:val>
            <c:numRef>
              <c:f>#REF!</c:f>
              <c:numCache>
                <c:formatCode>General</c:formatCode>
                <c:ptCount val="1"/>
                <c:pt idx="0">
                  <c:v>1</c:v>
                </c:pt>
              </c:numCache>
            </c:numRef>
          </c:val>
        </c:ser>
        <c:ser>
          <c:idx val="122"/>
          <c:order val="122"/>
          <c:cat>
            <c:numRef>
              <c:f>#REF!</c:f>
              <c:numCache>
                <c:formatCode>General</c:formatCode>
                <c:ptCount val="1"/>
                <c:pt idx="0">
                  <c:v>1</c:v>
                </c:pt>
              </c:numCache>
            </c:numRef>
          </c:cat>
          <c:val>
            <c:numRef>
              <c:f>#REF!</c:f>
              <c:numCache>
                <c:formatCode>General</c:formatCode>
                <c:ptCount val="1"/>
                <c:pt idx="0">
                  <c:v>1</c:v>
                </c:pt>
              </c:numCache>
            </c:numRef>
          </c:val>
        </c:ser>
        <c:ser>
          <c:idx val="123"/>
          <c:order val="123"/>
          <c:cat>
            <c:numRef>
              <c:f>#REF!</c:f>
              <c:numCache>
                <c:formatCode>General</c:formatCode>
                <c:ptCount val="1"/>
                <c:pt idx="0">
                  <c:v>1</c:v>
                </c:pt>
              </c:numCache>
            </c:numRef>
          </c:cat>
          <c:val>
            <c:numRef>
              <c:f>#REF!</c:f>
              <c:numCache>
                <c:formatCode>General</c:formatCode>
                <c:ptCount val="1"/>
                <c:pt idx="0">
                  <c:v>1</c:v>
                </c:pt>
              </c:numCache>
            </c:numRef>
          </c:val>
        </c:ser>
        <c:ser>
          <c:idx val="124"/>
          <c:order val="124"/>
          <c:cat>
            <c:numRef>
              <c:f>#REF!</c:f>
              <c:numCache>
                <c:formatCode>General</c:formatCode>
                <c:ptCount val="1"/>
                <c:pt idx="0">
                  <c:v>1</c:v>
                </c:pt>
              </c:numCache>
            </c:numRef>
          </c:cat>
          <c:val>
            <c:numRef>
              <c:f>#REF!</c:f>
              <c:numCache>
                <c:formatCode>General</c:formatCode>
                <c:ptCount val="1"/>
                <c:pt idx="0">
                  <c:v>1</c:v>
                </c:pt>
              </c:numCache>
            </c:numRef>
          </c:val>
        </c:ser>
        <c:ser>
          <c:idx val="125"/>
          <c:order val="125"/>
          <c:cat>
            <c:numRef>
              <c:f>#REF!</c:f>
              <c:numCache>
                <c:formatCode>General</c:formatCode>
                <c:ptCount val="1"/>
                <c:pt idx="0">
                  <c:v>1</c:v>
                </c:pt>
              </c:numCache>
            </c:numRef>
          </c:cat>
          <c:val>
            <c:numRef>
              <c:f>#REF!</c:f>
              <c:numCache>
                <c:formatCode>General</c:formatCode>
                <c:ptCount val="1"/>
                <c:pt idx="0">
                  <c:v>1</c:v>
                </c:pt>
              </c:numCache>
            </c:numRef>
          </c:val>
        </c:ser>
        <c:ser>
          <c:idx val="126"/>
          <c:order val="126"/>
          <c:cat>
            <c:numRef>
              <c:f>#REF!</c:f>
              <c:numCache>
                <c:formatCode>General</c:formatCode>
                <c:ptCount val="1"/>
                <c:pt idx="0">
                  <c:v>1</c:v>
                </c:pt>
              </c:numCache>
            </c:numRef>
          </c:cat>
          <c:val>
            <c:numRef>
              <c:f>#REF!</c:f>
              <c:numCache>
                <c:formatCode>General</c:formatCode>
                <c:ptCount val="1"/>
                <c:pt idx="0">
                  <c:v>1</c:v>
                </c:pt>
              </c:numCache>
            </c:numRef>
          </c:val>
        </c:ser>
        <c:ser>
          <c:idx val="127"/>
          <c:order val="127"/>
          <c:cat>
            <c:numRef>
              <c:f>#REF!</c:f>
              <c:numCache>
                <c:formatCode>General</c:formatCode>
                <c:ptCount val="1"/>
                <c:pt idx="0">
                  <c:v>1</c:v>
                </c:pt>
              </c:numCache>
            </c:numRef>
          </c:cat>
          <c:val>
            <c:numRef>
              <c:f>#REF!</c:f>
              <c:numCache>
                <c:formatCode>General</c:formatCode>
                <c:ptCount val="1"/>
                <c:pt idx="0">
                  <c:v>1</c:v>
                </c:pt>
              </c:numCache>
            </c:numRef>
          </c:val>
        </c:ser>
        <c:ser>
          <c:idx val="128"/>
          <c:order val="128"/>
          <c:cat>
            <c:numRef>
              <c:f>#REF!</c:f>
              <c:numCache>
                <c:formatCode>General</c:formatCode>
                <c:ptCount val="1"/>
                <c:pt idx="0">
                  <c:v>1</c:v>
                </c:pt>
              </c:numCache>
            </c:numRef>
          </c:cat>
          <c:val>
            <c:numRef>
              <c:f>#REF!</c:f>
              <c:numCache>
                <c:formatCode>General</c:formatCode>
                <c:ptCount val="1"/>
                <c:pt idx="0">
                  <c:v>1</c:v>
                </c:pt>
              </c:numCache>
            </c:numRef>
          </c:val>
        </c:ser>
        <c:ser>
          <c:idx val="129"/>
          <c:order val="129"/>
          <c:cat>
            <c:numRef>
              <c:f>#REF!</c:f>
              <c:numCache>
                <c:formatCode>General</c:formatCode>
                <c:ptCount val="1"/>
                <c:pt idx="0">
                  <c:v>1</c:v>
                </c:pt>
              </c:numCache>
            </c:numRef>
          </c:cat>
          <c:val>
            <c:numRef>
              <c:f>#REF!</c:f>
              <c:numCache>
                <c:formatCode>General</c:formatCode>
                <c:ptCount val="1"/>
                <c:pt idx="0">
                  <c:v>1</c:v>
                </c:pt>
              </c:numCache>
            </c:numRef>
          </c:val>
        </c:ser>
        <c:ser>
          <c:idx val="130"/>
          <c:order val="130"/>
          <c:cat>
            <c:numRef>
              <c:f>#REF!</c:f>
              <c:numCache>
                <c:formatCode>General</c:formatCode>
                <c:ptCount val="1"/>
                <c:pt idx="0">
                  <c:v>1</c:v>
                </c:pt>
              </c:numCache>
            </c:numRef>
          </c:cat>
          <c:val>
            <c:numRef>
              <c:f>#REF!</c:f>
              <c:numCache>
                <c:formatCode>General</c:formatCode>
                <c:ptCount val="1"/>
                <c:pt idx="0">
                  <c:v>1</c:v>
                </c:pt>
              </c:numCache>
            </c:numRef>
          </c:val>
        </c:ser>
        <c:ser>
          <c:idx val="131"/>
          <c:order val="131"/>
          <c:cat>
            <c:numRef>
              <c:f>#REF!</c:f>
              <c:numCache>
                <c:formatCode>General</c:formatCode>
                <c:ptCount val="1"/>
                <c:pt idx="0">
                  <c:v>1</c:v>
                </c:pt>
              </c:numCache>
            </c:numRef>
          </c:cat>
          <c:val>
            <c:numRef>
              <c:f>#REF!</c:f>
              <c:numCache>
                <c:formatCode>General</c:formatCode>
                <c:ptCount val="1"/>
                <c:pt idx="0">
                  <c:v>1</c:v>
                </c:pt>
              </c:numCache>
            </c:numRef>
          </c:val>
        </c:ser>
        <c:ser>
          <c:idx val="132"/>
          <c:order val="132"/>
          <c:cat>
            <c:numRef>
              <c:f>#REF!</c:f>
              <c:numCache>
                <c:formatCode>General</c:formatCode>
                <c:ptCount val="1"/>
                <c:pt idx="0">
                  <c:v>1</c:v>
                </c:pt>
              </c:numCache>
            </c:numRef>
          </c:cat>
          <c:val>
            <c:numRef>
              <c:f>#REF!</c:f>
              <c:numCache>
                <c:formatCode>General</c:formatCode>
                <c:ptCount val="1"/>
                <c:pt idx="0">
                  <c:v>1</c:v>
                </c:pt>
              </c:numCache>
            </c:numRef>
          </c:val>
        </c:ser>
        <c:ser>
          <c:idx val="133"/>
          <c:order val="133"/>
          <c:cat>
            <c:numRef>
              <c:f>#REF!</c:f>
              <c:numCache>
                <c:formatCode>General</c:formatCode>
                <c:ptCount val="1"/>
                <c:pt idx="0">
                  <c:v>1</c:v>
                </c:pt>
              </c:numCache>
            </c:numRef>
          </c:cat>
          <c:val>
            <c:numRef>
              <c:f>#REF!</c:f>
              <c:numCache>
                <c:formatCode>General</c:formatCode>
                <c:ptCount val="1"/>
                <c:pt idx="0">
                  <c:v>1</c:v>
                </c:pt>
              </c:numCache>
            </c:numRef>
          </c:val>
        </c:ser>
        <c:ser>
          <c:idx val="134"/>
          <c:order val="134"/>
          <c:cat>
            <c:numRef>
              <c:f>#REF!</c:f>
              <c:numCache>
                <c:formatCode>General</c:formatCode>
                <c:ptCount val="1"/>
                <c:pt idx="0">
                  <c:v>1</c:v>
                </c:pt>
              </c:numCache>
            </c:numRef>
          </c:cat>
          <c:val>
            <c:numRef>
              <c:f>#REF!</c:f>
              <c:numCache>
                <c:formatCode>General</c:formatCode>
                <c:ptCount val="1"/>
                <c:pt idx="0">
                  <c:v>1</c:v>
                </c:pt>
              </c:numCache>
            </c:numRef>
          </c:val>
        </c:ser>
        <c:ser>
          <c:idx val="135"/>
          <c:order val="135"/>
          <c:cat>
            <c:numRef>
              <c:f>#REF!</c:f>
              <c:numCache>
                <c:formatCode>General</c:formatCode>
                <c:ptCount val="1"/>
                <c:pt idx="0">
                  <c:v>1</c:v>
                </c:pt>
              </c:numCache>
            </c:numRef>
          </c:cat>
          <c:val>
            <c:numRef>
              <c:f>#REF!</c:f>
              <c:numCache>
                <c:formatCode>General</c:formatCode>
                <c:ptCount val="1"/>
                <c:pt idx="0">
                  <c:v>1</c:v>
                </c:pt>
              </c:numCache>
            </c:numRef>
          </c:val>
        </c:ser>
        <c:ser>
          <c:idx val="136"/>
          <c:order val="136"/>
          <c:cat>
            <c:numRef>
              <c:f>#REF!</c:f>
              <c:numCache>
                <c:formatCode>General</c:formatCode>
                <c:ptCount val="1"/>
                <c:pt idx="0">
                  <c:v>1</c:v>
                </c:pt>
              </c:numCache>
            </c:numRef>
          </c:cat>
          <c:val>
            <c:numRef>
              <c:f>#REF!</c:f>
              <c:numCache>
                <c:formatCode>General</c:formatCode>
                <c:ptCount val="1"/>
                <c:pt idx="0">
                  <c:v>1</c:v>
                </c:pt>
              </c:numCache>
            </c:numRef>
          </c:val>
        </c:ser>
        <c:ser>
          <c:idx val="137"/>
          <c:order val="137"/>
          <c:cat>
            <c:numRef>
              <c:f>#REF!</c:f>
              <c:numCache>
                <c:formatCode>General</c:formatCode>
                <c:ptCount val="1"/>
                <c:pt idx="0">
                  <c:v>1</c:v>
                </c:pt>
              </c:numCache>
            </c:numRef>
          </c:cat>
          <c:val>
            <c:numRef>
              <c:f>#REF!</c:f>
              <c:numCache>
                <c:formatCode>General</c:formatCode>
                <c:ptCount val="1"/>
                <c:pt idx="0">
                  <c:v>1</c:v>
                </c:pt>
              </c:numCache>
            </c:numRef>
          </c:val>
        </c:ser>
        <c:ser>
          <c:idx val="138"/>
          <c:order val="138"/>
          <c:cat>
            <c:numRef>
              <c:f>#REF!</c:f>
              <c:numCache>
                <c:formatCode>General</c:formatCode>
                <c:ptCount val="1"/>
                <c:pt idx="0">
                  <c:v>1</c:v>
                </c:pt>
              </c:numCache>
            </c:numRef>
          </c:cat>
          <c:val>
            <c:numRef>
              <c:f>#REF!</c:f>
              <c:numCache>
                <c:formatCode>General</c:formatCode>
                <c:ptCount val="1"/>
                <c:pt idx="0">
                  <c:v>1</c:v>
                </c:pt>
              </c:numCache>
            </c:numRef>
          </c:val>
        </c:ser>
        <c:ser>
          <c:idx val="139"/>
          <c:order val="139"/>
          <c:cat>
            <c:numRef>
              <c:f>#REF!</c:f>
              <c:numCache>
                <c:formatCode>General</c:formatCode>
                <c:ptCount val="1"/>
                <c:pt idx="0">
                  <c:v>1</c:v>
                </c:pt>
              </c:numCache>
            </c:numRef>
          </c:cat>
          <c:val>
            <c:numRef>
              <c:f>#REF!</c:f>
              <c:numCache>
                <c:formatCode>General</c:formatCode>
                <c:ptCount val="1"/>
                <c:pt idx="0">
                  <c:v>1</c:v>
                </c:pt>
              </c:numCache>
            </c:numRef>
          </c:val>
        </c:ser>
        <c:ser>
          <c:idx val="140"/>
          <c:order val="140"/>
          <c:cat>
            <c:numRef>
              <c:f>#REF!</c:f>
              <c:numCache>
                <c:formatCode>General</c:formatCode>
                <c:ptCount val="1"/>
                <c:pt idx="0">
                  <c:v>1</c:v>
                </c:pt>
              </c:numCache>
            </c:numRef>
          </c:cat>
          <c:val>
            <c:numRef>
              <c:f>#REF!</c:f>
              <c:numCache>
                <c:formatCode>General</c:formatCode>
                <c:ptCount val="1"/>
                <c:pt idx="0">
                  <c:v>1</c:v>
                </c:pt>
              </c:numCache>
            </c:numRef>
          </c:val>
        </c:ser>
        <c:ser>
          <c:idx val="141"/>
          <c:order val="141"/>
          <c:cat>
            <c:numRef>
              <c:f>#REF!</c:f>
              <c:numCache>
                <c:formatCode>General</c:formatCode>
                <c:ptCount val="1"/>
                <c:pt idx="0">
                  <c:v>1</c:v>
                </c:pt>
              </c:numCache>
            </c:numRef>
          </c:cat>
          <c:val>
            <c:numRef>
              <c:f>#REF!</c:f>
              <c:numCache>
                <c:formatCode>General</c:formatCode>
                <c:ptCount val="1"/>
                <c:pt idx="0">
                  <c:v>1</c:v>
                </c:pt>
              </c:numCache>
            </c:numRef>
          </c:val>
        </c:ser>
        <c:ser>
          <c:idx val="142"/>
          <c:order val="142"/>
          <c:cat>
            <c:numRef>
              <c:f>#REF!</c:f>
              <c:numCache>
                <c:formatCode>General</c:formatCode>
                <c:ptCount val="1"/>
                <c:pt idx="0">
                  <c:v>1</c:v>
                </c:pt>
              </c:numCache>
            </c:numRef>
          </c:cat>
          <c:val>
            <c:numRef>
              <c:f>#REF!</c:f>
              <c:numCache>
                <c:formatCode>General</c:formatCode>
                <c:ptCount val="1"/>
                <c:pt idx="0">
                  <c:v>1</c:v>
                </c:pt>
              </c:numCache>
            </c:numRef>
          </c:val>
        </c:ser>
        <c:ser>
          <c:idx val="143"/>
          <c:order val="143"/>
          <c:cat>
            <c:numRef>
              <c:f>#REF!</c:f>
              <c:numCache>
                <c:formatCode>General</c:formatCode>
                <c:ptCount val="1"/>
                <c:pt idx="0">
                  <c:v>1</c:v>
                </c:pt>
              </c:numCache>
            </c:numRef>
          </c:cat>
          <c:val>
            <c:numRef>
              <c:f>#REF!</c:f>
              <c:numCache>
                <c:formatCode>General</c:formatCode>
                <c:ptCount val="1"/>
                <c:pt idx="0">
                  <c:v>1</c:v>
                </c:pt>
              </c:numCache>
            </c:numRef>
          </c:val>
        </c:ser>
        <c:ser>
          <c:idx val="144"/>
          <c:order val="144"/>
          <c:cat>
            <c:numRef>
              <c:f>#REF!</c:f>
              <c:numCache>
                <c:formatCode>General</c:formatCode>
                <c:ptCount val="1"/>
                <c:pt idx="0">
                  <c:v>1</c:v>
                </c:pt>
              </c:numCache>
            </c:numRef>
          </c:cat>
          <c:val>
            <c:numRef>
              <c:f>#REF!</c:f>
              <c:numCache>
                <c:formatCode>General</c:formatCode>
                <c:ptCount val="1"/>
                <c:pt idx="0">
                  <c:v>1</c:v>
                </c:pt>
              </c:numCache>
            </c:numRef>
          </c:val>
        </c:ser>
        <c:ser>
          <c:idx val="145"/>
          <c:order val="145"/>
          <c:cat>
            <c:numRef>
              <c:f>#REF!</c:f>
              <c:numCache>
                <c:formatCode>General</c:formatCode>
                <c:ptCount val="1"/>
                <c:pt idx="0">
                  <c:v>1</c:v>
                </c:pt>
              </c:numCache>
            </c:numRef>
          </c:cat>
          <c:val>
            <c:numRef>
              <c:f>#REF!</c:f>
              <c:numCache>
                <c:formatCode>General</c:formatCode>
                <c:ptCount val="1"/>
                <c:pt idx="0">
                  <c:v>1</c:v>
                </c:pt>
              </c:numCache>
            </c:numRef>
          </c:val>
        </c:ser>
        <c:ser>
          <c:idx val="146"/>
          <c:order val="146"/>
          <c:cat>
            <c:numRef>
              <c:f>#REF!</c:f>
              <c:numCache>
                <c:formatCode>General</c:formatCode>
                <c:ptCount val="1"/>
                <c:pt idx="0">
                  <c:v>1</c:v>
                </c:pt>
              </c:numCache>
            </c:numRef>
          </c:cat>
          <c:val>
            <c:numRef>
              <c:f>#REF!</c:f>
              <c:numCache>
                <c:formatCode>General</c:formatCode>
                <c:ptCount val="1"/>
                <c:pt idx="0">
                  <c:v>1</c:v>
                </c:pt>
              </c:numCache>
            </c:numRef>
          </c:val>
        </c:ser>
        <c:ser>
          <c:idx val="147"/>
          <c:order val="147"/>
          <c:cat>
            <c:numRef>
              <c:f>#REF!</c:f>
              <c:numCache>
                <c:formatCode>General</c:formatCode>
                <c:ptCount val="1"/>
                <c:pt idx="0">
                  <c:v>1</c:v>
                </c:pt>
              </c:numCache>
            </c:numRef>
          </c:cat>
          <c:val>
            <c:numRef>
              <c:f>#REF!</c:f>
              <c:numCache>
                <c:formatCode>General</c:formatCode>
                <c:ptCount val="1"/>
                <c:pt idx="0">
                  <c:v>1</c:v>
                </c:pt>
              </c:numCache>
            </c:numRef>
          </c:val>
        </c:ser>
        <c:ser>
          <c:idx val="148"/>
          <c:order val="148"/>
          <c:cat>
            <c:numRef>
              <c:f>#REF!</c:f>
              <c:numCache>
                <c:formatCode>General</c:formatCode>
                <c:ptCount val="1"/>
                <c:pt idx="0">
                  <c:v>1</c:v>
                </c:pt>
              </c:numCache>
            </c:numRef>
          </c:cat>
          <c:val>
            <c:numRef>
              <c:f>#REF!</c:f>
              <c:numCache>
                <c:formatCode>General</c:formatCode>
                <c:ptCount val="1"/>
                <c:pt idx="0">
                  <c:v>1</c:v>
                </c:pt>
              </c:numCache>
            </c:numRef>
          </c:val>
        </c:ser>
        <c:ser>
          <c:idx val="149"/>
          <c:order val="149"/>
          <c:cat>
            <c:numRef>
              <c:f>#REF!</c:f>
              <c:numCache>
                <c:formatCode>General</c:formatCode>
                <c:ptCount val="1"/>
                <c:pt idx="0">
                  <c:v>1</c:v>
                </c:pt>
              </c:numCache>
            </c:numRef>
          </c:cat>
          <c:val>
            <c:numRef>
              <c:f>#REF!</c:f>
              <c:numCache>
                <c:formatCode>General</c:formatCode>
                <c:ptCount val="1"/>
                <c:pt idx="0">
                  <c:v>1</c:v>
                </c:pt>
              </c:numCache>
            </c:numRef>
          </c:val>
        </c:ser>
        <c:ser>
          <c:idx val="150"/>
          <c:order val="150"/>
          <c:cat>
            <c:numRef>
              <c:f>#REF!</c:f>
              <c:numCache>
                <c:formatCode>General</c:formatCode>
                <c:ptCount val="1"/>
                <c:pt idx="0">
                  <c:v>1</c:v>
                </c:pt>
              </c:numCache>
            </c:numRef>
          </c:cat>
          <c:val>
            <c:numRef>
              <c:f>#REF!</c:f>
              <c:numCache>
                <c:formatCode>General</c:formatCode>
                <c:ptCount val="1"/>
                <c:pt idx="0">
                  <c:v>1</c:v>
                </c:pt>
              </c:numCache>
            </c:numRef>
          </c:val>
        </c:ser>
        <c:ser>
          <c:idx val="151"/>
          <c:order val="151"/>
          <c:cat>
            <c:numRef>
              <c:f>#REF!</c:f>
              <c:numCache>
                <c:formatCode>General</c:formatCode>
                <c:ptCount val="1"/>
                <c:pt idx="0">
                  <c:v>1</c:v>
                </c:pt>
              </c:numCache>
            </c:numRef>
          </c:cat>
          <c:val>
            <c:numRef>
              <c:f>#REF!</c:f>
              <c:numCache>
                <c:formatCode>General</c:formatCode>
                <c:ptCount val="1"/>
                <c:pt idx="0">
                  <c:v>1</c:v>
                </c:pt>
              </c:numCache>
            </c:numRef>
          </c:val>
        </c:ser>
        <c:ser>
          <c:idx val="152"/>
          <c:order val="152"/>
          <c:cat>
            <c:numRef>
              <c:f>#REF!</c:f>
              <c:numCache>
                <c:formatCode>General</c:formatCode>
                <c:ptCount val="1"/>
                <c:pt idx="0">
                  <c:v>1</c:v>
                </c:pt>
              </c:numCache>
            </c:numRef>
          </c:cat>
          <c:val>
            <c:numRef>
              <c:f>#REF!</c:f>
              <c:numCache>
                <c:formatCode>General</c:formatCode>
                <c:ptCount val="1"/>
                <c:pt idx="0">
                  <c:v>1</c:v>
                </c:pt>
              </c:numCache>
            </c:numRef>
          </c:val>
        </c:ser>
        <c:ser>
          <c:idx val="153"/>
          <c:order val="153"/>
          <c:cat>
            <c:numRef>
              <c:f>#REF!</c:f>
              <c:numCache>
                <c:formatCode>General</c:formatCode>
                <c:ptCount val="1"/>
                <c:pt idx="0">
                  <c:v>1</c:v>
                </c:pt>
              </c:numCache>
            </c:numRef>
          </c:cat>
          <c:val>
            <c:numRef>
              <c:f>#REF!</c:f>
              <c:numCache>
                <c:formatCode>General</c:formatCode>
                <c:ptCount val="1"/>
                <c:pt idx="0">
                  <c:v>1</c:v>
                </c:pt>
              </c:numCache>
            </c:numRef>
          </c:val>
        </c:ser>
        <c:ser>
          <c:idx val="154"/>
          <c:order val="154"/>
          <c:cat>
            <c:numRef>
              <c:f>#REF!</c:f>
              <c:numCache>
                <c:formatCode>General</c:formatCode>
                <c:ptCount val="1"/>
                <c:pt idx="0">
                  <c:v>1</c:v>
                </c:pt>
              </c:numCache>
            </c:numRef>
          </c:cat>
          <c:val>
            <c:numRef>
              <c:f>#REF!</c:f>
              <c:numCache>
                <c:formatCode>General</c:formatCode>
                <c:ptCount val="1"/>
                <c:pt idx="0">
                  <c:v>1</c:v>
                </c:pt>
              </c:numCache>
            </c:numRef>
          </c:val>
        </c:ser>
        <c:ser>
          <c:idx val="155"/>
          <c:order val="155"/>
          <c:cat>
            <c:numRef>
              <c:f>#REF!</c:f>
              <c:numCache>
                <c:formatCode>General</c:formatCode>
                <c:ptCount val="1"/>
                <c:pt idx="0">
                  <c:v>1</c:v>
                </c:pt>
              </c:numCache>
            </c:numRef>
          </c:cat>
          <c:val>
            <c:numRef>
              <c:f>#REF!</c:f>
              <c:numCache>
                <c:formatCode>General</c:formatCode>
                <c:ptCount val="1"/>
                <c:pt idx="0">
                  <c:v>1</c:v>
                </c:pt>
              </c:numCache>
            </c:numRef>
          </c:val>
        </c:ser>
        <c:ser>
          <c:idx val="156"/>
          <c:order val="156"/>
          <c:cat>
            <c:numRef>
              <c:f>#REF!</c:f>
              <c:numCache>
                <c:formatCode>General</c:formatCode>
                <c:ptCount val="1"/>
                <c:pt idx="0">
                  <c:v>1</c:v>
                </c:pt>
              </c:numCache>
            </c:numRef>
          </c:cat>
          <c:val>
            <c:numRef>
              <c:f>#REF!</c:f>
              <c:numCache>
                <c:formatCode>General</c:formatCode>
                <c:ptCount val="1"/>
                <c:pt idx="0">
                  <c:v>1</c:v>
                </c:pt>
              </c:numCache>
            </c:numRef>
          </c:val>
        </c:ser>
        <c:ser>
          <c:idx val="157"/>
          <c:order val="157"/>
          <c:cat>
            <c:numRef>
              <c:f>#REF!</c:f>
              <c:numCache>
                <c:formatCode>General</c:formatCode>
                <c:ptCount val="1"/>
                <c:pt idx="0">
                  <c:v>1</c:v>
                </c:pt>
              </c:numCache>
            </c:numRef>
          </c:cat>
          <c:val>
            <c:numRef>
              <c:f>#REF!</c:f>
              <c:numCache>
                <c:formatCode>General</c:formatCode>
                <c:ptCount val="1"/>
                <c:pt idx="0">
                  <c:v>1</c:v>
                </c:pt>
              </c:numCache>
            </c:numRef>
          </c:val>
        </c:ser>
        <c:ser>
          <c:idx val="158"/>
          <c:order val="158"/>
          <c:cat>
            <c:numRef>
              <c:f>#REF!</c:f>
              <c:numCache>
                <c:formatCode>General</c:formatCode>
                <c:ptCount val="1"/>
                <c:pt idx="0">
                  <c:v>1</c:v>
                </c:pt>
              </c:numCache>
            </c:numRef>
          </c:cat>
          <c:val>
            <c:numRef>
              <c:f>#REF!</c:f>
              <c:numCache>
                <c:formatCode>General</c:formatCode>
                <c:ptCount val="1"/>
                <c:pt idx="0">
                  <c:v>1</c:v>
                </c:pt>
              </c:numCache>
            </c:numRef>
          </c:val>
        </c:ser>
        <c:ser>
          <c:idx val="159"/>
          <c:order val="159"/>
          <c:cat>
            <c:numRef>
              <c:f>#REF!</c:f>
              <c:numCache>
                <c:formatCode>General</c:formatCode>
                <c:ptCount val="1"/>
                <c:pt idx="0">
                  <c:v>1</c:v>
                </c:pt>
              </c:numCache>
            </c:numRef>
          </c:cat>
          <c:val>
            <c:numRef>
              <c:f>#REF!</c:f>
              <c:numCache>
                <c:formatCode>General</c:formatCode>
                <c:ptCount val="1"/>
                <c:pt idx="0">
                  <c:v>1</c:v>
                </c:pt>
              </c:numCache>
            </c:numRef>
          </c:val>
        </c:ser>
        <c:ser>
          <c:idx val="160"/>
          <c:order val="160"/>
          <c:cat>
            <c:numRef>
              <c:f>#REF!</c:f>
              <c:numCache>
                <c:formatCode>General</c:formatCode>
                <c:ptCount val="1"/>
                <c:pt idx="0">
                  <c:v>1</c:v>
                </c:pt>
              </c:numCache>
            </c:numRef>
          </c:cat>
          <c:val>
            <c:numRef>
              <c:f>#REF!</c:f>
              <c:numCache>
                <c:formatCode>General</c:formatCode>
                <c:ptCount val="1"/>
                <c:pt idx="0">
                  <c:v>1</c:v>
                </c:pt>
              </c:numCache>
            </c:numRef>
          </c:val>
        </c:ser>
        <c:ser>
          <c:idx val="161"/>
          <c:order val="161"/>
          <c:cat>
            <c:numRef>
              <c:f>#REF!</c:f>
              <c:numCache>
                <c:formatCode>General</c:formatCode>
                <c:ptCount val="1"/>
                <c:pt idx="0">
                  <c:v>1</c:v>
                </c:pt>
              </c:numCache>
            </c:numRef>
          </c:cat>
          <c:val>
            <c:numRef>
              <c:f>#REF!</c:f>
              <c:numCache>
                <c:formatCode>General</c:formatCode>
                <c:ptCount val="1"/>
                <c:pt idx="0">
                  <c:v>1</c:v>
                </c:pt>
              </c:numCache>
            </c:numRef>
          </c:val>
        </c:ser>
        <c:ser>
          <c:idx val="162"/>
          <c:order val="162"/>
          <c:cat>
            <c:numRef>
              <c:f>#REF!</c:f>
              <c:numCache>
                <c:formatCode>General</c:formatCode>
                <c:ptCount val="1"/>
                <c:pt idx="0">
                  <c:v>1</c:v>
                </c:pt>
              </c:numCache>
            </c:numRef>
          </c:cat>
          <c:val>
            <c:numRef>
              <c:f>#REF!</c:f>
              <c:numCache>
                <c:formatCode>General</c:formatCode>
                <c:ptCount val="1"/>
                <c:pt idx="0">
                  <c:v>1</c:v>
                </c:pt>
              </c:numCache>
            </c:numRef>
          </c:val>
        </c:ser>
        <c:ser>
          <c:idx val="163"/>
          <c:order val="163"/>
          <c:cat>
            <c:numRef>
              <c:f>#REF!</c:f>
              <c:numCache>
                <c:formatCode>General</c:formatCode>
                <c:ptCount val="1"/>
                <c:pt idx="0">
                  <c:v>1</c:v>
                </c:pt>
              </c:numCache>
            </c:numRef>
          </c:cat>
          <c:val>
            <c:numRef>
              <c:f>#REF!</c:f>
              <c:numCache>
                <c:formatCode>General</c:formatCode>
                <c:ptCount val="1"/>
                <c:pt idx="0">
                  <c:v>1</c:v>
                </c:pt>
              </c:numCache>
            </c:numRef>
          </c:val>
        </c:ser>
        <c:ser>
          <c:idx val="164"/>
          <c:order val="164"/>
          <c:cat>
            <c:numRef>
              <c:f>#REF!</c:f>
              <c:numCache>
                <c:formatCode>General</c:formatCode>
                <c:ptCount val="1"/>
                <c:pt idx="0">
                  <c:v>1</c:v>
                </c:pt>
              </c:numCache>
            </c:numRef>
          </c:cat>
          <c:val>
            <c:numRef>
              <c:f>#REF!</c:f>
              <c:numCache>
                <c:formatCode>General</c:formatCode>
                <c:ptCount val="1"/>
                <c:pt idx="0">
                  <c:v>1</c:v>
                </c:pt>
              </c:numCache>
            </c:numRef>
          </c:val>
        </c:ser>
        <c:ser>
          <c:idx val="165"/>
          <c:order val="165"/>
          <c:cat>
            <c:numRef>
              <c:f>#REF!</c:f>
              <c:numCache>
                <c:formatCode>General</c:formatCode>
                <c:ptCount val="1"/>
                <c:pt idx="0">
                  <c:v>1</c:v>
                </c:pt>
              </c:numCache>
            </c:numRef>
          </c:cat>
          <c:val>
            <c:numRef>
              <c:f>#REF!</c:f>
              <c:numCache>
                <c:formatCode>General</c:formatCode>
                <c:ptCount val="1"/>
                <c:pt idx="0">
                  <c:v>1</c:v>
                </c:pt>
              </c:numCache>
            </c:numRef>
          </c:val>
        </c:ser>
        <c:ser>
          <c:idx val="166"/>
          <c:order val="166"/>
          <c:cat>
            <c:numRef>
              <c:f>#REF!</c:f>
              <c:numCache>
                <c:formatCode>General</c:formatCode>
                <c:ptCount val="1"/>
                <c:pt idx="0">
                  <c:v>1</c:v>
                </c:pt>
              </c:numCache>
            </c:numRef>
          </c:cat>
          <c:val>
            <c:numRef>
              <c:f>#REF!</c:f>
              <c:numCache>
                <c:formatCode>General</c:formatCode>
                <c:ptCount val="1"/>
                <c:pt idx="0">
                  <c:v>1</c:v>
                </c:pt>
              </c:numCache>
            </c:numRef>
          </c:val>
        </c:ser>
        <c:ser>
          <c:idx val="167"/>
          <c:order val="167"/>
          <c:cat>
            <c:numRef>
              <c:f>#REF!</c:f>
              <c:numCache>
                <c:formatCode>General</c:formatCode>
                <c:ptCount val="1"/>
                <c:pt idx="0">
                  <c:v>1</c:v>
                </c:pt>
              </c:numCache>
            </c:numRef>
          </c:cat>
          <c:val>
            <c:numRef>
              <c:f>#REF!</c:f>
              <c:numCache>
                <c:formatCode>General</c:formatCode>
                <c:ptCount val="1"/>
                <c:pt idx="0">
                  <c:v>1</c:v>
                </c:pt>
              </c:numCache>
            </c:numRef>
          </c:val>
        </c:ser>
        <c:ser>
          <c:idx val="168"/>
          <c:order val="168"/>
          <c:cat>
            <c:numRef>
              <c:f>#REF!</c:f>
              <c:numCache>
                <c:formatCode>General</c:formatCode>
                <c:ptCount val="1"/>
                <c:pt idx="0">
                  <c:v>1</c:v>
                </c:pt>
              </c:numCache>
            </c:numRef>
          </c:cat>
          <c:val>
            <c:numRef>
              <c:f>#REF!</c:f>
              <c:numCache>
                <c:formatCode>General</c:formatCode>
                <c:ptCount val="1"/>
                <c:pt idx="0">
                  <c:v>1</c:v>
                </c:pt>
              </c:numCache>
            </c:numRef>
          </c:val>
        </c:ser>
        <c:ser>
          <c:idx val="169"/>
          <c:order val="169"/>
          <c:cat>
            <c:numRef>
              <c:f>#REF!</c:f>
              <c:numCache>
                <c:formatCode>General</c:formatCode>
                <c:ptCount val="1"/>
                <c:pt idx="0">
                  <c:v>1</c:v>
                </c:pt>
              </c:numCache>
            </c:numRef>
          </c:cat>
          <c:val>
            <c:numRef>
              <c:f>#REF!</c:f>
              <c:numCache>
                <c:formatCode>General</c:formatCode>
                <c:ptCount val="1"/>
                <c:pt idx="0">
                  <c:v>1</c:v>
                </c:pt>
              </c:numCache>
            </c:numRef>
          </c:val>
        </c:ser>
        <c:ser>
          <c:idx val="170"/>
          <c:order val="170"/>
          <c:cat>
            <c:numRef>
              <c:f>#REF!</c:f>
              <c:numCache>
                <c:formatCode>General</c:formatCode>
                <c:ptCount val="1"/>
                <c:pt idx="0">
                  <c:v>1</c:v>
                </c:pt>
              </c:numCache>
            </c:numRef>
          </c:cat>
          <c:val>
            <c:numRef>
              <c:f>#REF!</c:f>
              <c:numCache>
                <c:formatCode>General</c:formatCode>
                <c:ptCount val="1"/>
                <c:pt idx="0">
                  <c:v>1</c:v>
                </c:pt>
              </c:numCache>
            </c:numRef>
          </c:val>
        </c:ser>
        <c:ser>
          <c:idx val="171"/>
          <c:order val="171"/>
          <c:cat>
            <c:numRef>
              <c:f>#REF!</c:f>
              <c:numCache>
                <c:formatCode>General</c:formatCode>
                <c:ptCount val="1"/>
                <c:pt idx="0">
                  <c:v>1</c:v>
                </c:pt>
              </c:numCache>
            </c:numRef>
          </c:cat>
          <c:val>
            <c:numRef>
              <c:f>#REF!</c:f>
              <c:numCache>
                <c:formatCode>General</c:formatCode>
                <c:ptCount val="1"/>
                <c:pt idx="0">
                  <c:v>1</c:v>
                </c:pt>
              </c:numCache>
            </c:numRef>
          </c:val>
        </c:ser>
        <c:ser>
          <c:idx val="172"/>
          <c:order val="172"/>
          <c:cat>
            <c:numRef>
              <c:f>#REF!</c:f>
              <c:numCache>
                <c:formatCode>General</c:formatCode>
                <c:ptCount val="1"/>
                <c:pt idx="0">
                  <c:v>1</c:v>
                </c:pt>
              </c:numCache>
            </c:numRef>
          </c:cat>
          <c:val>
            <c:numRef>
              <c:f>#REF!</c:f>
              <c:numCache>
                <c:formatCode>General</c:formatCode>
                <c:ptCount val="1"/>
                <c:pt idx="0">
                  <c:v>1</c:v>
                </c:pt>
              </c:numCache>
            </c:numRef>
          </c:val>
        </c:ser>
        <c:ser>
          <c:idx val="173"/>
          <c:order val="173"/>
          <c:cat>
            <c:numRef>
              <c:f>#REF!</c:f>
              <c:numCache>
                <c:formatCode>General</c:formatCode>
                <c:ptCount val="1"/>
                <c:pt idx="0">
                  <c:v>1</c:v>
                </c:pt>
              </c:numCache>
            </c:numRef>
          </c:cat>
          <c:val>
            <c:numRef>
              <c:f>#REF!</c:f>
              <c:numCache>
                <c:formatCode>General</c:formatCode>
                <c:ptCount val="1"/>
                <c:pt idx="0">
                  <c:v>1</c:v>
                </c:pt>
              </c:numCache>
            </c:numRef>
          </c:val>
        </c:ser>
        <c:ser>
          <c:idx val="174"/>
          <c:order val="174"/>
          <c:cat>
            <c:numRef>
              <c:f>#REF!</c:f>
              <c:numCache>
                <c:formatCode>General</c:formatCode>
                <c:ptCount val="1"/>
                <c:pt idx="0">
                  <c:v>1</c:v>
                </c:pt>
              </c:numCache>
            </c:numRef>
          </c:cat>
          <c:val>
            <c:numRef>
              <c:f>#REF!</c:f>
              <c:numCache>
                <c:formatCode>General</c:formatCode>
                <c:ptCount val="1"/>
                <c:pt idx="0">
                  <c:v>1</c:v>
                </c:pt>
              </c:numCache>
            </c:numRef>
          </c:val>
        </c:ser>
        <c:ser>
          <c:idx val="175"/>
          <c:order val="175"/>
          <c:cat>
            <c:numRef>
              <c:f>#REF!</c:f>
              <c:numCache>
                <c:formatCode>General</c:formatCode>
                <c:ptCount val="1"/>
                <c:pt idx="0">
                  <c:v>1</c:v>
                </c:pt>
              </c:numCache>
            </c:numRef>
          </c:cat>
          <c:val>
            <c:numRef>
              <c:f>#REF!</c:f>
              <c:numCache>
                <c:formatCode>General</c:formatCode>
                <c:ptCount val="1"/>
                <c:pt idx="0">
                  <c:v>1</c:v>
                </c:pt>
              </c:numCache>
            </c:numRef>
          </c:val>
        </c:ser>
        <c:ser>
          <c:idx val="176"/>
          <c:order val="176"/>
          <c:cat>
            <c:numRef>
              <c:f>#REF!</c:f>
              <c:numCache>
                <c:formatCode>General</c:formatCode>
                <c:ptCount val="1"/>
                <c:pt idx="0">
                  <c:v>1</c:v>
                </c:pt>
              </c:numCache>
            </c:numRef>
          </c:cat>
          <c:val>
            <c:numRef>
              <c:f>#REF!</c:f>
              <c:numCache>
                <c:formatCode>General</c:formatCode>
                <c:ptCount val="1"/>
                <c:pt idx="0">
                  <c:v>1</c:v>
                </c:pt>
              </c:numCache>
            </c:numRef>
          </c:val>
        </c:ser>
        <c:ser>
          <c:idx val="177"/>
          <c:order val="177"/>
          <c:cat>
            <c:numRef>
              <c:f>#REF!</c:f>
              <c:numCache>
                <c:formatCode>General</c:formatCode>
                <c:ptCount val="1"/>
                <c:pt idx="0">
                  <c:v>1</c:v>
                </c:pt>
              </c:numCache>
            </c:numRef>
          </c:cat>
          <c:val>
            <c:numRef>
              <c:f>#REF!</c:f>
              <c:numCache>
                <c:formatCode>General</c:formatCode>
                <c:ptCount val="1"/>
                <c:pt idx="0">
                  <c:v>1</c:v>
                </c:pt>
              </c:numCache>
            </c:numRef>
          </c:val>
        </c:ser>
        <c:ser>
          <c:idx val="178"/>
          <c:order val="178"/>
          <c:cat>
            <c:numRef>
              <c:f>#REF!</c:f>
              <c:numCache>
                <c:formatCode>General</c:formatCode>
                <c:ptCount val="1"/>
                <c:pt idx="0">
                  <c:v>1</c:v>
                </c:pt>
              </c:numCache>
            </c:numRef>
          </c:cat>
          <c:val>
            <c:numRef>
              <c:f>#REF!</c:f>
              <c:numCache>
                <c:formatCode>General</c:formatCode>
                <c:ptCount val="1"/>
                <c:pt idx="0">
                  <c:v>1</c:v>
                </c:pt>
              </c:numCache>
            </c:numRef>
          </c:val>
        </c:ser>
        <c:ser>
          <c:idx val="179"/>
          <c:order val="179"/>
          <c:cat>
            <c:numRef>
              <c:f>#REF!</c:f>
              <c:numCache>
                <c:formatCode>General</c:formatCode>
                <c:ptCount val="1"/>
                <c:pt idx="0">
                  <c:v>1</c:v>
                </c:pt>
              </c:numCache>
            </c:numRef>
          </c:cat>
          <c:val>
            <c:numRef>
              <c:f>#REF!</c:f>
              <c:numCache>
                <c:formatCode>General</c:formatCode>
                <c:ptCount val="1"/>
                <c:pt idx="0">
                  <c:v>1</c:v>
                </c:pt>
              </c:numCache>
            </c:numRef>
          </c:val>
        </c:ser>
        <c:ser>
          <c:idx val="180"/>
          <c:order val="180"/>
          <c:cat>
            <c:numRef>
              <c:f>#REF!</c:f>
              <c:numCache>
                <c:formatCode>General</c:formatCode>
                <c:ptCount val="1"/>
                <c:pt idx="0">
                  <c:v>1</c:v>
                </c:pt>
              </c:numCache>
            </c:numRef>
          </c:cat>
          <c:val>
            <c:numRef>
              <c:f>#REF!</c:f>
              <c:numCache>
                <c:formatCode>General</c:formatCode>
                <c:ptCount val="1"/>
                <c:pt idx="0">
                  <c:v>1</c:v>
                </c:pt>
              </c:numCache>
            </c:numRef>
          </c:val>
        </c:ser>
        <c:ser>
          <c:idx val="181"/>
          <c:order val="181"/>
          <c:cat>
            <c:numRef>
              <c:f>#REF!</c:f>
              <c:numCache>
                <c:formatCode>General</c:formatCode>
                <c:ptCount val="1"/>
                <c:pt idx="0">
                  <c:v>1</c:v>
                </c:pt>
              </c:numCache>
            </c:numRef>
          </c:cat>
          <c:val>
            <c:numRef>
              <c:f>#REF!</c:f>
              <c:numCache>
                <c:formatCode>General</c:formatCode>
                <c:ptCount val="1"/>
                <c:pt idx="0">
                  <c:v>1</c:v>
                </c:pt>
              </c:numCache>
            </c:numRef>
          </c:val>
        </c:ser>
        <c:ser>
          <c:idx val="182"/>
          <c:order val="182"/>
          <c:cat>
            <c:numRef>
              <c:f>#REF!</c:f>
              <c:numCache>
                <c:formatCode>General</c:formatCode>
                <c:ptCount val="1"/>
                <c:pt idx="0">
                  <c:v>1</c:v>
                </c:pt>
              </c:numCache>
            </c:numRef>
          </c:cat>
          <c:val>
            <c:numRef>
              <c:f>#REF!</c:f>
              <c:numCache>
                <c:formatCode>General</c:formatCode>
                <c:ptCount val="1"/>
                <c:pt idx="0">
                  <c:v>1</c:v>
                </c:pt>
              </c:numCache>
            </c:numRef>
          </c:val>
        </c:ser>
        <c:ser>
          <c:idx val="183"/>
          <c:order val="183"/>
          <c:cat>
            <c:numRef>
              <c:f>#REF!</c:f>
              <c:numCache>
                <c:formatCode>General</c:formatCode>
                <c:ptCount val="1"/>
                <c:pt idx="0">
                  <c:v>1</c:v>
                </c:pt>
              </c:numCache>
            </c:numRef>
          </c:cat>
          <c:val>
            <c:numRef>
              <c:f>#REF!</c:f>
              <c:numCache>
                <c:formatCode>General</c:formatCode>
                <c:ptCount val="1"/>
                <c:pt idx="0">
                  <c:v>1</c:v>
                </c:pt>
              </c:numCache>
            </c:numRef>
          </c:val>
        </c:ser>
        <c:ser>
          <c:idx val="184"/>
          <c:order val="184"/>
          <c:cat>
            <c:numRef>
              <c:f>#REF!</c:f>
              <c:numCache>
                <c:formatCode>General</c:formatCode>
                <c:ptCount val="1"/>
                <c:pt idx="0">
                  <c:v>1</c:v>
                </c:pt>
              </c:numCache>
            </c:numRef>
          </c:cat>
          <c:val>
            <c:numRef>
              <c:f>#REF!</c:f>
              <c:numCache>
                <c:formatCode>General</c:formatCode>
                <c:ptCount val="1"/>
                <c:pt idx="0">
                  <c:v>1</c:v>
                </c:pt>
              </c:numCache>
            </c:numRef>
          </c:val>
        </c:ser>
        <c:ser>
          <c:idx val="185"/>
          <c:order val="185"/>
          <c:cat>
            <c:numRef>
              <c:f>#REF!</c:f>
              <c:numCache>
                <c:formatCode>General</c:formatCode>
                <c:ptCount val="1"/>
                <c:pt idx="0">
                  <c:v>1</c:v>
                </c:pt>
              </c:numCache>
            </c:numRef>
          </c:cat>
          <c:val>
            <c:numRef>
              <c:f>#REF!</c:f>
              <c:numCache>
                <c:formatCode>General</c:formatCode>
                <c:ptCount val="1"/>
                <c:pt idx="0">
                  <c:v>1</c:v>
                </c:pt>
              </c:numCache>
            </c:numRef>
          </c:val>
        </c:ser>
        <c:ser>
          <c:idx val="186"/>
          <c:order val="186"/>
          <c:cat>
            <c:numRef>
              <c:f>#REF!</c:f>
              <c:numCache>
                <c:formatCode>General</c:formatCode>
                <c:ptCount val="1"/>
                <c:pt idx="0">
                  <c:v>1</c:v>
                </c:pt>
              </c:numCache>
            </c:numRef>
          </c:cat>
          <c:val>
            <c:numRef>
              <c:f>#REF!</c:f>
              <c:numCache>
                <c:formatCode>General</c:formatCode>
                <c:ptCount val="1"/>
                <c:pt idx="0">
                  <c:v>1</c:v>
                </c:pt>
              </c:numCache>
            </c:numRef>
          </c:val>
        </c:ser>
        <c:ser>
          <c:idx val="187"/>
          <c:order val="187"/>
          <c:cat>
            <c:numRef>
              <c:f>#REF!</c:f>
              <c:numCache>
                <c:formatCode>General</c:formatCode>
                <c:ptCount val="1"/>
                <c:pt idx="0">
                  <c:v>1</c:v>
                </c:pt>
              </c:numCache>
            </c:numRef>
          </c:cat>
          <c:val>
            <c:numRef>
              <c:f>#REF!</c:f>
              <c:numCache>
                <c:formatCode>General</c:formatCode>
                <c:ptCount val="1"/>
                <c:pt idx="0">
                  <c:v>1</c:v>
                </c:pt>
              </c:numCache>
            </c:numRef>
          </c:val>
        </c:ser>
        <c:ser>
          <c:idx val="188"/>
          <c:order val="188"/>
          <c:cat>
            <c:numRef>
              <c:f>#REF!</c:f>
              <c:numCache>
                <c:formatCode>General</c:formatCode>
                <c:ptCount val="1"/>
                <c:pt idx="0">
                  <c:v>1</c:v>
                </c:pt>
              </c:numCache>
            </c:numRef>
          </c:cat>
          <c:val>
            <c:numRef>
              <c:f>#REF!</c:f>
              <c:numCache>
                <c:formatCode>General</c:formatCode>
                <c:ptCount val="1"/>
                <c:pt idx="0">
                  <c:v>1</c:v>
                </c:pt>
              </c:numCache>
            </c:numRef>
          </c:val>
        </c:ser>
        <c:ser>
          <c:idx val="189"/>
          <c:order val="189"/>
          <c:cat>
            <c:numRef>
              <c:f>#REF!</c:f>
              <c:numCache>
                <c:formatCode>General</c:formatCode>
                <c:ptCount val="1"/>
                <c:pt idx="0">
                  <c:v>1</c:v>
                </c:pt>
              </c:numCache>
            </c:numRef>
          </c:cat>
          <c:val>
            <c:numRef>
              <c:f>#REF!</c:f>
              <c:numCache>
                <c:formatCode>General</c:formatCode>
                <c:ptCount val="1"/>
                <c:pt idx="0">
                  <c:v>1</c:v>
                </c:pt>
              </c:numCache>
            </c:numRef>
          </c:val>
        </c:ser>
        <c:ser>
          <c:idx val="190"/>
          <c:order val="190"/>
          <c:cat>
            <c:numRef>
              <c:f>#REF!</c:f>
              <c:numCache>
                <c:formatCode>General</c:formatCode>
                <c:ptCount val="1"/>
                <c:pt idx="0">
                  <c:v>1</c:v>
                </c:pt>
              </c:numCache>
            </c:numRef>
          </c:cat>
          <c:val>
            <c:numRef>
              <c:f>#REF!</c:f>
              <c:numCache>
                <c:formatCode>General</c:formatCode>
                <c:ptCount val="1"/>
                <c:pt idx="0">
                  <c:v>1</c:v>
                </c:pt>
              </c:numCache>
            </c:numRef>
          </c:val>
        </c:ser>
        <c:ser>
          <c:idx val="191"/>
          <c:order val="191"/>
          <c:cat>
            <c:numRef>
              <c:f>#REF!</c:f>
              <c:numCache>
                <c:formatCode>General</c:formatCode>
                <c:ptCount val="1"/>
                <c:pt idx="0">
                  <c:v>1</c:v>
                </c:pt>
              </c:numCache>
            </c:numRef>
          </c:cat>
          <c:val>
            <c:numRef>
              <c:f>#REF!</c:f>
              <c:numCache>
                <c:formatCode>General</c:formatCode>
                <c:ptCount val="1"/>
                <c:pt idx="0">
                  <c:v>1</c:v>
                </c:pt>
              </c:numCache>
            </c:numRef>
          </c:val>
        </c:ser>
        <c:ser>
          <c:idx val="192"/>
          <c:order val="192"/>
          <c:cat>
            <c:numRef>
              <c:f>#REF!</c:f>
              <c:numCache>
                <c:formatCode>General</c:formatCode>
                <c:ptCount val="1"/>
                <c:pt idx="0">
                  <c:v>1</c:v>
                </c:pt>
              </c:numCache>
            </c:numRef>
          </c:cat>
          <c:val>
            <c:numRef>
              <c:f>#REF!</c:f>
              <c:numCache>
                <c:formatCode>General</c:formatCode>
                <c:ptCount val="1"/>
                <c:pt idx="0">
                  <c:v>1</c:v>
                </c:pt>
              </c:numCache>
            </c:numRef>
          </c:val>
        </c:ser>
        <c:ser>
          <c:idx val="193"/>
          <c:order val="193"/>
          <c:cat>
            <c:numRef>
              <c:f>#REF!</c:f>
              <c:numCache>
                <c:formatCode>General</c:formatCode>
                <c:ptCount val="1"/>
                <c:pt idx="0">
                  <c:v>1</c:v>
                </c:pt>
              </c:numCache>
            </c:numRef>
          </c:cat>
          <c:val>
            <c:numRef>
              <c:f>#REF!</c:f>
              <c:numCache>
                <c:formatCode>General</c:formatCode>
                <c:ptCount val="1"/>
                <c:pt idx="0">
                  <c:v>1</c:v>
                </c:pt>
              </c:numCache>
            </c:numRef>
          </c:val>
        </c:ser>
        <c:ser>
          <c:idx val="194"/>
          <c:order val="194"/>
          <c:cat>
            <c:numRef>
              <c:f>#REF!</c:f>
              <c:numCache>
                <c:formatCode>General</c:formatCode>
                <c:ptCount val="1"/>
                <c:pt idx="0">
                  <c:v>1</c:v>
                </c:pt>
              </c:numCache>
            </c:numRef>
          </c:cat>
          <c:val>
            <c:numRef>
              <c:f>#REF!</c:f>
              <c:numCache>
                <c:formatCode>General</c:formatCode>
                <c:ptCount val="1"/>
                <c:pt idx="0">
                  <c:v>1</c:v>
                </c:pt>
              </c:numCache>
            </c:numRef>
          </c:val>
        </c:ser>
        <c:ser>
          <c:idx val="195"/>
          <c:order val="195"/>
          <c:cat>
            <c:numRef>
              <c:f>#REF!</c:f>
              <c:numCache>
                <c:formatCode>General</c:formatCode>
                <c:ptCount val="1"/>
                <c:pt idx="0">
                  <c:v>1</c:v>
                </c:pt>
              </c:numCache>
            </c:numRef>
          </c:cat>
          <c:val>
            <c:numRef>
              <c:f>#REF!</c:f>
              <c:numCache>
                <c:formatCode>General</c:formatCode>
                <c:ptCount val="1"/>
                <c:pt idx="0">
                  <c:v>1</c:v>
                </c:pt>
              </c:numCache>
            </c:numRef>
          </c:val>
        </c:ser>
        <c:ser>
          <c:idx val="196"/>
          <c:order val="196"/>
          <c:cat>
            <c:numRef>
              <c:f>#REF!</c:f>
              <c:numCache>
                <c:formatCode>General</c:formatCode>
                <c:ptCount val="1"/>
                <c:pt idx="0">
                  <c:v>1</c:v>
                </c:pt>
              </c:numCache>
            </c:numRef>
          </c:cat>
          <c:val>
            <c:numRef>
              <c:f>#REF!</c:f>
              <c:numCache>
                <c:formatCode>General</c:formatCode>
                <c:ptCount val="1"/>
                <c:pt idx="0">
                  <c:v>1</c:v>
                </c:pt>
              </c:numCache>
            </c:numRef>
          </c:val>
        </c:ser>
        <c:ser>
          <c:idx val="197"/>
          <c:order val="197"/>
          <c:cat>
            <c:numRef>
              <c:f>#REF!</c:f>
              <c:numCache>
                <c:formatCode>General</c:formatCode>
                <c:ptCount val="1"/>
                <c:pt idx="0">
                  <c:v>1</c:v>
                </c:pt>
              </c:numCache>
            </c:numRef>
          </c:cat>
          <c:val>
            <c:numRef>
              <c:f>#REF!</c:f>
              <c:numCache>
                <c:formatCode>General</c:formatCode>
                <c:ptCount val="1"/>
                <c:pt idx="0">
                  <c:v>1</c:v>
                </c:pt>
              </c:numCache>
            </c:numRef>
          </c:val>
        </c:ser>
        <c:axId val="91386624"/>
        <c:axId val="91388160"/>
      </c:barChart>
      <c:catAx>
        <c:axId val="91386624"/>
        <c:scaling>
          <c:orientation val="minMax"/>
        </c:scaling>
        <c:axPos val="b"/>
        <c:numFmt formatCode="General" sourceLinked="1"/>
        <c:tickLblPos val="nextTo"/>
        <c:txPr>
          <a:bodyPr rot="0" vert="horz"/>
          <a:lstStyle/>
          <a:p>
            <a:pPr>
              <a:defRPr lang="fr-FR" sz="1000" b="0" i="0" u="none" strike="noStrike" baseline="0">
                <a:solidFill>
                  <a:srgbClr val="000000"/>
                </a:solidFill>
                <a:latin typeface="Calibri"/>
                <a:ea typeface="Calibri"/>
                <a:cs typeface="Calibri"/>
              </a:defRPr>
            </a:pPr>
            <a:endParaRPr lang="en-US"/>
          </a:p>
        </c:txPr>
        <c:crossAx val="91388160"/>
        <c:crosses val="autoZero"/>
        <c:auto val="1"/>
        <c:lblAlgn val="ctr"/>
        <c:lblOffset val="100"/>
      </c:catAx>
      <c:valAx>
        <c:axId val="91388160"/>
        <c:scaling>
          <c:orientation val="minMax"/>
        </c:scaling>
        <c:axPos val="l"/>
        <c:majorGridlines/>
        <c:numFmt formatCode="General" sourceLinked="1"/>
        <c:tickLblPos val="nextTo"/>
        <c:txPr>
          <a:bodyPr rot="0" vert="horz"/>
          <a:lstStyle/>
          <a:p>
            <a:pPr>
              <a:defRPr lang="fr-FR" sz="1000" b="0" i="0" u="none" strike="noStrike" baseline="0">
                <a:solidFill>
                  <a:srgbClr val="000000"/>
                </a:solidFill>
                <a:latin typeface="Calibri"/>
                <a:ea typeface="Calibri"/>
                <a:cs typeface="Calibri"/>
              </a:defRPr>
            </a:pPr>
            <a:endParaRPr lang="en-US"/>
          </a:p>
        </c:txPr>
        <c:crossAx val="91386624"/>
        <c:crosses val="autoZero"/>
        <c:crossBetween val="between"/>
      </c:valAx>
    </c:plotArea>
    <c:legend>
      <c:legendPos val="r"/>
      <c:layout>
        <c:manualLayout>
          <c:xMode val="edge"/>
          <c:yMode val="edge"/>
          <c:x val="0.90746934225195042"/>
          <c:y val="2.4549918166939452E-2"/>
          <c:w val="8.3612040133779444E-2"/>
          <c:h val="0.94599018003273327"/>
        </c:manualLayout>
      </c:layout>
      <c:txPr>
        <a:bodyPr/>
        <a:lstStyle/>
        <a:p>
          <a:pPr>
            <a:defRPr lang="fr-FR" sz="845" b="0"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9"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543925" cy="58197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D17:E23"/>
  <sheetViews>
    <sheetView workbookViewId="0">
      <selection activeCell="E6" sqref="E6"/>
    </sheetView>
  </sheetViews>
  <sheetFormatPr defaultRowHeight="12.75"/>
  <sheetData>
    <row r="17" spans="4:5" hidden="1">
      <c r="E17" s="57">
        <f ca="1">TODAY()</f>
        <v>40650</v>
      </c>
    </row>
    <row r="18" spans="4:5" hidden="1"/>
    <row r="19" spans="4:5" hidden="1">
      <c r="D19" t="s">
        <v>614</v>
      </c>
      <c r="E19" s="57">
        <v>40359</v>
      </c>
    </row>
    <row r="20" spans="4:5" hidden="1"/>
    <row r="21" spans="4:5" hidden="1"/>
    <row r="22" spans="4:5" hidden="1">
      <c r="E22" t="str">
        <f ca="1">IF(E19&gt;=E17,1,".")</f>
        <v>.</v>
      </c>
    </row>
    <row r="23" spans="4:5" hidden="1"/>
  </sheetData>
  <sheetProtection password="EBE5" sheet="1" objects="1" scenarios="1" selectLockedCells="1" selectUnlockedCells="1"/>
  <phoneticPr fontId="2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14"/>
  </sheetPr>
  <dimension ref="A1:H61"/>
  <sheetViews>
    <sheetView workbookViewId="0">
      <selection activeCell="L31" sqref="L31"/>
    </sheetView>
  </sheetViews>
  <sheetFormatPr defaultRowHeight="12.75"/>
  <cols>
    <col min="1" max="1" width="26.7109375" customWidth="1"/>
    <col min="2" max="2" width="12.140625" customWidth="1"/>
    <col min="3" max="3" width="12.28515625" customWidth="1"/>
    <col min="4" max="4" width="12.7109375" customWidth="1"/>
    <col min="5" max="5" width="12.42578125" customWidth="1"/>
    <col min="6" max="6" width="12.28515625" customWidth="1"/>
    <col min="7" max="8" width="0" hidden="1" customWidth="1"/>
  </cols>
  <sheetData>
    <row r="1" spans="1:8">
      <c r="A1" s="7"/>
      <c r="B1" s="892">
        <f>'Cpte d''exploit. emprunteur'!B1</f>
        <v>0</v>
      </c>
      <c r="C1" s="893"/>
      <c r="D1" s="893"/>
      <c r="E1" s="893"/>
      <c r="F1" s="893"/>
    </row>
    <row r="2" spans="1:8">
      <c r="A2" s="7"/>
      <c r="B2" s="72" t="s">
        <v>536</v>
      </c>
      <c r="C2" s="73"/>
      <c r="D2" s="73"/>
      <c r="E2" s="74"/>
      <c r="F2" s="74"/>
    </row>
    <row r="3" spans="1:8">
      <c r="A3" s="7"/>
      <c r="B3" s="7"/>
      <c r="C3" s="7"/>
      <c r="D3" s="7"/>
      <c r="E3" s="36"/>
      <c r="F3" s="36"/>
    </row>
    <row r="4" spans="1:8">
      <c r="A4" s="7"/>
      <c r="B4" s="63">
        <f>'Cpte d''exploit. emprunteur'!B4</f>
        <v>2006</v>
      </c>
      <c r="C4" s="63">
        <f>'Cpte d''exploit. emprunteur'!C4</f>
        <v>2007</v>
      </c>
      <c r="D4" s="63">
        <f>'Cpte d''exploit. emprunteur'!D4</f>
        <v>2008</v>
      </c>
      <c r="E4" s="63">
        <f>'Cpte d''exploit. emprunteur'!E4</f>
        <v>2009</v>
      </c>
      <c r="F4" s="63">
        <f>'Cpte d''exploit. emprunteur'!F4</f>
        <v>2010</v>
      </c>
      <c r="G4">
        <v>1</v>
      </c>
      <c r="H4">
        <v>2009</v>
      </c>
    </row>
    <row r="5" spans="1:8">
      <c r="A5" s="23" t="s">
        <v>537</v>
      </c>
      <c r="B5" s="891" t="str">
        <f>'Cpte d''exploit. emprunteur'!B3</f>
        <v>( En Gourdes)</v>
      </c>
      <c r="C5" s="891"/>
      <c r="D5" s="891"/>
      <c r="E5" s="891"/>
      <c r="F5" s="891"/>
      <c r="G5">
        <f>G4+1</f>
        <v>2</v>
      </c>
    </row>
    <row r="6" spans="1:8">
      <c r="A6" s="7" t="s">
        <v>538</v>
      </c>
      <c r="B6" s="67">
        <v>0</v>
      </c>
      <c r="C6" s="67">
        <v>0</v>
      </c>
      <c r="D6" s="67">
        <v>0</v>
      </c>
      <c r="E6" s="67">
        <v>0</v>
      </c>
      <c r="F6" s="67">
        <v>0</v>
      </c>
      <c r="G6">
        <f t="shared" ref="G6:G55" si="0">G5+1</f>
        <v>3</v>
      </c>
      <c r="H6">
        <f>HLOOKUP($H$4,$B$4:$F$55,G6,FALSE)</f>
        <v>0</v>
      </c>
    </row>
    <row r="7" spans="1:8">
      <c r="A7" s="7" t="s">
        <v>539</v>
      </c>
      <c r="B7" s="67">
        <v>0</v>
      </c>
      <c r="C7" s="67">
        <v>0</v>
      </c>
      <c r="D7" s="67">
        <v>0</v>
      </c>
      <c r="E7" s="67">
        <v>0</v>
      </c>
      <c r="F7" s="67">
        <v>0</v>
      </c>
      <c r="G7">
        <f t="shared" si="0"/>
        <v>4</v>
      </c>
      <c r="H7">
        <f t="shared" ref="H7:H55" si="1">HLOOKUP($H$4,$B$4:$F$55,G7,FALSE)</f>
        <v>0</v>
      </c>
    </row>
    <row r="8" spans="1:8">
      <c r="A8" s="7" t="s">
        <v>540</v>
      </c>
      <c r="B8" s="67">
        <v>0</v>
      </c>
      <c r="C8" s="67">
        <v>0</v>
      </c>
      <c r="D8" s="67">
        <v>0</v>
      </c>
      <c r="E8" s="67">
        <v>0</v>
      </c>
      <c r="F8" s="67">
        <v>0</v>
      </c>
      <c r="G8">
        <f t="shared" si="0"/>
        <v>5</v>
      </c>
      <c r="H8">
        <f t="shared" si="1"/>
        <v>0</v>
      </c>
    </row>
    <row r="9" spans="1:8">
      <c r="A9" s="7" t="s">
        <v>541</v>
      </c>
      <c r="B9" s="67">
        <v>0</v>
      </c>
      <c r="C9" s="67">
        <v>0</v>
      </c>
      <c r="D9" s="67">
        <v>0</v>
      </c>
      <c r="E9" s="67">
        <v>0</v>
      </c>
      <c r="F9" s="67">
        <v>0</v>
      </c>
      <c r="G9">
        <f t="shared" si="0"/>
        <v>6</v>
      </c>
      <c r="H9">
        <f t="shared" si="1"/>
        <v>0</v>
      </c>
    </row>
    <row r="10" spans="1:8">
      <c r="A10" s="7" t="s">
        <v>542</v>
      </c>
      <c r="B10" s="67">
        <v>0</v>
      </c>
      <c r="C10" s="67">
        <v>0</v>
      </c>
      <c r="D10" s="67">
        <v>0</v>
      </c>
      <c r="E10" s="67">
        <v>0</v>
      </c>
      <c r="F10" s="67">
        <v>0</v>
      </c>
      <c r="G10">
        <f t="shared" si="0"/>
        <v>7</v>
      </c>
      <c r="H10">
        <f t="shared" si="1"/>
        <v>0</v>
      </c>
    </row>
    <row r="11" spans="1:8">
      <c r="A11" s="7" t="s">
        <v>543</v>
      </c>
      <c r="B11" s="67">
        <v>0</v>
      </c>
      <c r="C11" s="67">
        <v>0</v>
      </c>
      <c r="D11" s="67">
        <v>0</v>
      </c>
      <c r="E11" s="67">
        <v>0</v>
      </c>
      <c r="F11" s="67">
        <v>0</v>
      </c>
      <c r="G11">
        <f t="shared" si="0"/>
        <v>8</v>
      </c>
      <c r="H11">
        <f t="shared" si="1"/>
        <v>0</v>
      </c>
    </row>
    <row r="12" spans="1:8">
      <c r="A12" s="7" t="s">
        <v>544</v>
      </c>
      <c r="B12" s="67">
        <v>0</v>
      </c>
      <c r="C12" s="67">
        <v>0</v>
      </c>
      <c r="D12" s="67">
        <v>0</v>
      </c>
      <c r="E12" s="67">
        <v>0</v>
      </c>
      <c r="F12" s="67">
        <v>0</v>
      </c>
      <c r="G12">
        <f t="shared" si="0"/>
        <v>9</v>
      </c>
      <c r="H12">
        <f t="shared" si="1"/>
        <v>0</v>
      </c>
    </row>
    <row r="13" spans="1:8">
      <c r="A13" s="7" t="s">
        <v>545</v>
      </c>
      <c r="B13" s="67">
        <v>0</v>
      </c>
      <c r="C13" s="67">
        <v>0</v>
      </c>
      <c r="D13" s="67">
        <v>0</v>
      </c>
      <c r="E13" s="67">
        <v>0</v>
      </c>
      <c r="F13" s="67">
        <v>0</v>
      </c>
      <c r="G13">
        <f t="shared" si="0"/>
        <v>10</v>
      </c>
      <c r="H13">
        <f t="shared" si="1"/>
        <v>0</v>
      </c>
    </row>
    <row r="14" spans="1:8">
      <c r="A14" s="7" t="s">
        <v>4</v>
      </c>
      <c r="B14" s="61" t="s">
        <v>4</v>
      </c>
      <c r="C14" s="61" t="s">
        <v>4</v>
      </c>
      <c r="D14" s="61"/>
      <c r="E14" s="61"/>
      <c r="F14" s="62"/>
      <c r="G14">
        <f t="shared" si="0"/>
        <v>11</v>
      </c>
      <c r="H14">
        <f t="shared" si="1"/>
        <v>0</v>
      </c>
    </row>
    <row r="15" spans="1:8">
      <c r="A15" s="70" t="s">
        <v>546</v>
      </c>
      <c r="B15" s="71">
        <f>SUM(B6:B13)</f>
        <v>0</v>
      </c>
      <c r="C15" s="71">
        <f>SUM(C6:C13)</f>
        <v>0</v>
      </c>
      <c r="D15" s="71">
        <f>SUM(D6:D13)</f>
        <v>0</v>
      </c>
      <c r="E15" s="71">
        <f>SUM(E6:E13)</f>
        <v>0</v>
      </c>
      <c r="F15" s="75">
        <f>SUM(F6:F13)</f>
        <v>0</v>
      </c>
      <c r="G15">
        <f t="shared" si="0"/>
        <v>12</v>
      </c>
      <c r="H15">
        <f t="shared" si="1"/>
        <v>0</v>
      </c>
    </row>
    <row r="16" spans="1:8">
      <c r="A16" s="7"/>
      <c r="B16" s="61"/>
      <c r="C16" s="61"/>
      <c r="D16" s="61"/>
      <c r="E16" s="61"/>
      <c r="F16" s="62"/>
      <c r="G16">
        <f t="shared" si="0"/>
        <v>13</v>
      </c>
      <c r="H16">
        <f t="shared" si="1"/>
        <v>0</v>
      </c>
    </row>
    <row r="17" spans="1:8">
      <c r="A17" s="23" t="s">
        <v>547</v>
      </c>
      <c r="B17" s="61"/>
      <c r="C17" s="61"/>
      <c r="D17" s="61"/>
      <c r="E17" s="61"/>
      <c r="F17" s="62"/>
      <c r="G17">
        <f t="shared" si="0"/>
        <v>14</v>
      </c>
      <c r="H17">
        <f t="shared" si="1"/>
        <v>0</v>
      </c>
    </row>
    <row r="18" spans="1:8">
      <c r="A18" s="7" t="s">
        <v>548</v>
      </c>
      <c r="B18" s="67">
        <v>0</v>
      </c>
      <c r="C18" s="67">
        <v>0</v>
      </c>
      <c r="D18" s="67">
        <v>0</v>
      </c>
      <c r="E18" s="67">
        <v>0</v>
      </c>
      <c r="F18" s="67">
        <v>0</v>
      </c>
      <c r="G18">
        <f t="shared" si="0"/>
        <v>15</v>
      </c>
      <c r="H18">
        <f t="shared" si="1"/>
        <v>0</v>
      </c>
    </row>
    <row r="19" spans="1:8">
      <c r="A19" s="7" t="s">
        <v>549</v>
      </c>
      <c r="B19" s="67">
        <v>0</v>
      </c>
      <c r="C19" s="67">
        <v>0</v>
      </c>
      <c r="D19" s="67">
        <v>0</v>
      </c>
      <c r="E19" s="67">
        <v>0</v>
      </c>
      <c r="F19" s="69">
        <v>0</v>
      </c>
      <c r="G19">
        <f t="shared" si="0"/>
        <v>16</v>
      </c>
      <c r="H19">
        <f t="shared" si="1"/>
        <v>0</v>
      </c>
    </row>
    <row r="20" spans="1:8">
      <c r="A20" s="7" t="s">
        <v>550</v>
      </c>
      <c r="B20" s="67">
        <v>0</v>
      </c>
      <c r="C20" s="67">
        <v>0</v>
      </c>
      <c r="D20" s="67">
        <v>0</v>
      </c>
      <c r="E20" s="67">
        <v>0</v>
      </c>
      <c r="F20" s="69">
        <v>0</v>
      </c>
      <c r="G20">
        <f t="shared" si="0"/>
        <v>17</v>
      </c>
      <c r="H20">
        <f t="shared" si="1"/>
        <v>0</v>
      </c>
    </row>
    <row r="21" spans="1:8">
      <c r="A21" s="7" t="s">
        <v>551</v>
      </c>
      <c r="B21" s="67">
        <v>0</v>
      </c>
      <c r="C21" s="67">
        <v>0</v>
      </c>
      <c r="D21" s="67">
        <v>0</v>
      </c>
      <c r="E21" s="67">
        <v>0</v>
      </c>
      <c r="F21" s="69">
        <v>0</v>
      </c>
      <c r="G21">
        <f t="shared" si="0"/>
        <v>18</v>
      </c>
      <c r="H21">
        <f t="shared" si="1"/>
        <v>0</v>
      </c>
    </row>
    <row r="22" spans="1:8">
      <c r="A22" s="7"/>
      <c r="B22" s="61"/>
      <c r="C22" s="61"/>
      <c r="D22" s="61"/>
      <c r="E22" s="61"/>
      <c r="F22" s="62"/>
      <c r="G22">
        <f t="shared" si="0"/>
        <v>19</v>
      </c>
      <c r="H22">
        <f t="shared" si="1"/>
        <v>0</v>
      </c>
    </row>
    <row r="23" spans="1:8">
      <c r="A23" s="70" t="s">
        <v>552</v>
      </c>
      <c r="B23" s="71">
        <f>SUM(B18:B21)</f>
        <v>0</v>
      </c>
      <c r="C23" s="71">
        <f>SUM(C18:C21)</f>
        <v>0</v>
      </c>
      <c r="D23" s="71">
        <f>SUM(D18:D21)</f>
        <v>0</v>
      </c>
      <c r="E23" s="71">
        <f>SUM(E18:E21)</f>
        <v>0</v>
      </c>
      <c r="F23" s="75">
        <f>SUM(F18:F21)</f>
        <v>0</v>
      </c>
      <c r="G23">
        <f t="shared" si="0"/>
        <v>20</v>
      </c>
      <c r="H23">
        <f t="shared" si="1"/>
        <v>0</v>
      </c>
    </row>
    <row r="24" spans="1:8">
      <c r="A24" s="7"/>
      <c r="B24" s="61"/>
      <c r="C24" s="61"/>
      <c r="D24" s="61"/>
      <c r="E24" s="61"/>
      <c r="F24" s="62"/>
      <c r="G24">
        <f t="shared" si="0"/>
        <v>21</v>
      </c>
      <c r="H24">
        <f t="shared" si="1"/>
        <v>0</v>
      </c>
    </row>
    <row r="25" spans="1:8" ht="13.5" thickBot="1">
      <c r="A25" s="63" t="s">
        <v>615</v>
      </c>
      <c r="B25" s="76">
        <f>B23+B15</f>
        <v>0</v>
      </c>
      <c r="C25" s="76">
        <f>C23+C15</f>
        <v>0</v>
      </c>
      <c r="D25" s="76">
        <f>D23+D15</f>
        <v>0</v>
      </c>
      <c r="E25" s="76">
        <f>E23+E15</f>
        <v>0</v>
      </c>
      <c r="F25" s="77">
        <f>F23+F15</f>
        <v>0</v>
      </c>
      <c r="G25">
        <f t="shared" si="0"/>
        <v>22</v>
      </c>
      <c r="H25">
        <f t="shared" si="1"/>
        <v>0</v>
      </c>
    </row>
    <row r="26" spans="1:8" ht="13.5" thickTop="1">
      <c r="A26" s="7"/>
      <c r="B26" s="61"/>
      <c r="C26" s="61"/>
      <c r="D26" s="61"/>
      <c r="E26" s="61"/>
      <c r="F26" s="62"/>
      <c r="G26">
        <f t="shared" si="0"/>
        <v>23</v>
      </c>
      <c r="H26">
        <f t="shared" si="1"/>
        <v>0</v>
      </c>
    </row>
    <row r="27" spans="1:8">
      <c r="A27" s="23" t="s">
        <v>553</v>
      </c>
      <c r="B27" s="61"/>
      <c r="C27" s="61"/>
      <c r="D27" s="61"/>
      <c r="E27" s="61"/>
      <c r="F27" s="62"/>
      <c r="G27">
        <f t="shared" si="0"/>
        <v>24</v>
      </c>
      <c r="H27">
        <f t="shared" si="1"/>
        <v>0</v>
      </c>
    </row>
    <row r="28" spans="1:8">
      <c r="A28" s="7" t="s">
        <v>554</v>
      </c>
      <c r="B28" s="69">
        <v>0</v>
      </c>
      <c r="C28" s="69">
        <v>0</v>
      </c>
      <c r="D28" s="69">
        <v>0</v>
      </c>
      <c r="E28" s="69">
        <v>0</v>
      </c>
      <c r="F28" s="69">
        <v>0</v>
      </c>
      <c r="G28">
        <f t="shared" si="0"/>
        <v>25</v>
      </c>
      <c r="H28">
        <f t="shared" si="1"/>
        <v>0</v>
      </c>
    </row>
    <row r="29" spans="1:8">
      <c r="A29" s="7" t="s">
        <v>555</v>
      </c>
      <c r="B29" s="69">
        <v>0</v>
      </c>
      <c r="C29" s="69">
        <v>0</v>
      </c>
      <c r="D29" s="69">
        <v>0</v>
      </c>
      <c r="E29" s="69">
        <v>0</v>
      </c>
      <c r="F29" s="69">
        <v>0</v>
      </c>
      <c r="G29">
        <f t="shared" si="0"/>
        <v>26</v>
      </c>
      <c r="H29">
        <f t="shared" si="1"/>
        <v>0</v>
      </c>
    </row>
    <row r="30" spans="1:8">
      <c r="A30" s="7" t="s">
        <v>89</v>
      </c>
      <c r="B30" s="69">
        <v>0</v>
      </c>
      <c r="C30" s="69">
        <v>0</v>
      </c>
      <c r="D30" s="69">
        <v>0</v>
      </c>
      <c r="E30" s="69">
        <v>0</v>
      </c>
      <c r="F30" s="69">
        <v>0</v>
      </c>
      <c r="G30">
        <f t="shared" si="0"/>
        <v>27</v>
      </c>
      <c r="H30">
        <f t="shared" si="1"/>
        <v>0</v>
      </c>
    </row>
    <row r="31" spans="1:8">
      <c r="A31" s="7" t="s">
        <v>557</v>
      </c>
      <c r="B31" s="69">
        <v>0</v>
      </c>
      <c r="C31" s="69">
        <v>0</v>
      </c>
      <c r="D31" s="69">
        <v>0</v>
      </c>
      <c r="E31" s="69">
        <v>0</v>
      </c>
      <c r="F31" s="69">
        <v>0</v>
      </c>
      <c r="G31">
        <f t="shared" si="0"/>
        <v>28</v>
      </c>
      <c r="H31">
        <f t="shared" si="1"/>
        <v>0</v>
      </c>
    </row>
    <row r="32" spans="1:8">
      <c r="A32" s="7" t="s">
        <v>558</v>
      </c>
      <c r="B32" s="69">
        <v>0</v>
      </c>
      <c r="C32" s="69">
        <v>0</v>
      </c>
      <c r="D32" s="69">
        <v>0</v>
      </c>
      <c r="E32" s="69">
        <v>0</v>
      </c>
      <c r="F32" s="69">
        <v>0</v>
      </c>
      <c r="G32">
        <f t="shared" si="0"/>
        <v>29</v>
      </c>
      <c r="H32">
        <f t="shared" si="1"/>
        <v>0</v>
      </c>
    </row>
    <row r="33" spans="1:8">
      <c r="A33" s="7" t="s">
        <v>559</v>
      </c>
      <c r="B33" s="69">
        <v>0</v>
      </c>
      <c r="C33" s="69">
        <v>0</v>
      </c>
      <c r="D33" s="69">
        <v>0</v>
      </c>
      <c r="E33" s="69">
        <v>0</v>
      </c>
      <c r="F33" s="69">
        <v>0</v>
      </c>
      <c r="G33">
        <f t="shared" si="0"/>
        <v>30</v>
      </c>
      <c r="H33">
        <f t="shared" si="1"/>
        <v>0</v>
      </c>
    </row>
    <row r="34" spans="1:8">
      <c r="A34" s="7" t="s">
        <v>560</v>
      </c>
      <c r="B34" s="69">
        <v>0</v>
      </c>
      <c r="C34" s="69">
        <v>0</v>
      </c>
      <c r="D34" s="69">
        <v>0</v>
      </c>
      <c r="E34" s="69">
        <v>0</v>
      </c>
      <c r="F34" s="69">
        <v>0</v>
      </c>
      <c r="G34">
        <f t="shared" si="0"/>
        <v>31</v>
      </c>
      <c r="H34">
        <f t="shared" si="1"/>
        <v>0</v>
      </c>
    </row>
    <row r="35" spans="1:8">
      <c r="A35" s="7" t="s">
        <v>561</v>
      </c>
      <c r="B35" s="69">
        <v>0</v>
      </c>
      <c r="C35" s="69">
        <v>0</v>
      </c>
      <c r="D35" s="69">
        <v>0</v>
      </c>
      <c r="E35" s="69">
        <v>0</v>
      </c>
      <c r="F35" s="69">
        <v>0</v>
      </c>
      <c r="G35">
        <f t="shared" si="0"/>
        <v>32</v>
      </c>
      <c r="H35">
        <f t="shared" si="1"/>
        <v>0</v>
      </c>
    </row>
    <row r="36" spans="1:8">
      <c r="A36" s="7" t="s">
        <v>562</v>
      </c>
      <c r="B36" s="69">
        <v>0</v>
      </c>
      <c r="C36" s="69">
        <v>0</v>
      </c>
      <c r="D36" s="69">
        <v>0</v>
      </c>
      <c r="E36" s="69">
        <v>0</v>
      </c>
      <c r="F36" s="69">
        <v>0</v>
      </c>
      <c r="G36">
        <f t="shared" si="0"/>
        <v>33</v>
      </c>
      <c r="H36">
        <f t="shared" si="1"/>
        <v>0</v>
      </c>
    </row>
    <row r="37" spans="1:8">
      <c r="A37" s="7"/>
      <c r="B37" s="61"/>
      <c r="C37" s="61"/>
      <c r="D37" s="61"/>
      <c r="E37" s="61"/>
      <c r="F37" s="62"/>
      <c r="G37">
        <f t="shared" si="0"/>
        <v>34</v>
      </c>
      <c r="H37">
        <f t="shared" si="1"/>
        <v>0</v>
      </c>
    </row>
    <row r="38" spans="1:8">
      <c r="A38" s="63" t="s">
        <v>563</v>
      </c>
      <c r="B38" s="64">
        <f>SUM(B28:B36)</f>
        <v>0</v>
      </c>
      <c r="C38" s="64">
        <f>SUM(C28:C36)</f>
        <v>0</v>
      </c>
      <c r="D38" s="64">
        <f>SUM(D28:D36)</f>
        <v>0</v>
      </c>
      <c r="E38" s="64">
        <f>SUM(E28:E36)</f>
        <v>0</v>
      </c>
      <c r="F38" s="65">
        <f>SUM(F28:F36)</f>
        <v>0</v>
      </c>
      <c r="G38">
        <f t="shared" si="0"/>
        <v>35</v>
      </c>
      <c r="H38">
        <f t="shared" si="1"/>
        <v>0</v>
      </c>
    </row>
    <row r="39" spans="1:8">
      <c r="A39" s="7"/>
      <c r="B39" s="61"/>
      <c r="C39" s="61"/>
      <c r="D39" s="61"/>
      <c r="E39" s="61"/>
      <c r="F39" s="62"/>
      <c r="G39">
        <f t="shared" si="0"/>
        <v>36</v>
      </c>
      <c r="H39">
        <f t="shared" si="1"/>
        <v>0</v>
      </c>
    </row>
    <row r="40" spans="1:8">
      <c r="A40" s="23" t="s">
        <v>564</v>
      </c>
      <c r="B40" s="61"/>
      <c r="C40" s="61"/>
      <c r="D40" s="61"/>
      <c r="E40" s="61"/>
      <c r="F40" s="62"/>
      <c r="G40">
        <f t="shared" si="0"/>
        <v>37</v>
      </c>
      <c r="H40">
        <f t="shared" si="1"/>
        <v>0</v>
      </c>
    </row>
    <row r="41" spans="1:8">
      <c r="A41" s="7" t="s">
        <v>565</v>
      </c>
      <c r="B41" s="78">
        <v>0</v>
      </c>
      <c r="C41" s="78">
        <v>0</v>
      </c>
      <c r="D41" s="78">
        <v>0</v>
      </c>
      <c r="E41" s="78">
        <v>0</v>
      </c>
      <c r="F41" s="78">
        <v>0</v>
      </c>
      <c r="G41">
        <f t="shared" si="0"/>
        <v>38</v>
      </c>
      <c r="H41">
        <f t="shared" si="1"/>
        <v>0</v>
      </c>
    </row>
    <row r="42" spans="1:8">
      <c r="A42" s="7" t="s">
        <v>566</v>
      </c>
      <c r="B42" s="78">
        <v>0</v>
      </c>
      <c r="C42" s="78">
        <v>0</v>
      </c>
      <c r="D42" s="463">
        <v>0</v>
      </c>
      <c r="E42" s="463">
        <v>0</v>
      </c>
      <c r="F42" s="463">
        <v>0</v>
      </c>
      <c r="G42">
        <f t="shared" si="0"/>
        <v>39</v>
      </c>
      <c r="H42">
        <f t="shared" si="1"/>
        <v>0</v>
      </c>
    </row>
    <row r="43" spans="1:8">
      <c r="A43" s="7" t="s">
        <v>567</v>
      </c>
      <c r="B43" s="78">
        <v>0</v>
      </c>
      <c r="C43" s="78">
        <v>0</v>
      </c>
      <c r="D43" s="78">
        <v>0</v>
      </c>
      <c r="E43" s="78">
        <v>0</v>
      </c>
      <c r="F43" s="78">
        <v>0</v>
      </c>
      <c r="G43">
        <f t="shared" si="0"/>
        <v>40</v>
      </c>
      <c r="H43">
        <f t="shared" si="1"/>
        <v>0</v>
      </c>
    </row>
    <row r="44" spans="1:8">
      <c r="A44" s="7"/>
      <c r="B44" s="61"/>
      <c r="C44" s="61"/>
      <c r="D44" s="61"/>
      <c r="E44" s="61"/>
      <c r="F44" s="62"/>
      <c r="G44">
        <f t="shared" si="0"/>
        <v>41</v>
      </c>
      <c r="H44">
        <f t="shared" si="1"/>
        <v>0</v>
      </c>
    </row>
    <row r="45" spans="1:8">
      <c r="A45" s="63" t="s">
        <v>568</v>
      </c>
      <c r="B45" s="64">
        <f>SUM(B41:B44)</f>
        <v>0</v>
      </c>
      <c r="C45" s="64">
        <f>SUM(C41:C44)</f>
        <v>0</v>
      </c>
      <c r="D45" s="64">
        <f>SUM(D41:D44)</f>
        <v>0</v>
      </c>
      <c r="E45" s="64">
        <f>SUM(E41:E44)</f>
        <v>0</v>
      </c>
      <c r="F45" s="65">
        <f>SUM(F41:F44)</f>
        <v>0</v>
      </c>
      <c r="G45">
        <f t="shared" si="0"/>
        <v>42</v>
      </c>
      <c r="H45">
        <f t="shared" si="1"/>
        <v>0</v>
      </c>
    </row>
    <row r="46" spans="1:8">
      <c r="A46" s="7"/>
      <c r="B46" s="61"/>
      <c r="C46" s="61"/>
      <c r="D46" s="61"/>
      <c r="E46" s="61"/>
      <c r="F46" s="62"/>
      <c r="G46">
        <f t="shared" si="0"/>
        <v>43</v>
      </c>
      <c r="H46">
        <f t="shared" si="1"/>
        <v>0</v>
      </c>
    </row>
    <row r="47" spans="1:8">
      <c r="A47" s="23" t="s">
        <v>569</v>
      </c>
      <c r="B47" s="61"/>
      <c r="C47" s="61"/>
      <c r="D47" s="61"/>
      <c r="E47" s="61"/>
      <c r="F47" s="62"/>
      <c r="G47">
        <f t="shared" si="0"/>
        <v>44</v>
      </c>
      <c r="H47">
        <f t="shared" si="1"/>
        <v>0</v>
      </c>
    </row>
    <row r="48" spans="1:8">
      <c r="A48" s="7" t="s">
        <v>570</v>
      </c>
      <c r="B48" s="67">
        <v>0</v>
      </c>
      <c r="C48" s="67">
        <v>0</v>
      </c>
      <c r="D48" s="67">
        <v>0</v>
      </c>
      <c r="E48" s="67">
        <v>0</v>
      </c>
      <c r="F48" s="67">
        <v>0</v>
      </c>
      <c r="G48">
        <f t="shared" si="0"/>
        <v>45</v>
      </c>
      <c r="H48">
        <f t="shared" si="1"/>
        <v>0</v>
      </c>
    </row>
    <row r="49" spans="1:8">
      <c r="A49" s="7" t="s">
        <v>571</v>
      </c>
      <c r="B49" s="67">
        <v>0</v>
      </c>
      <c r="C49" s="67">
        <v>0</v>
      </c>
      <c r="D49" s="67">
        <v>0</v>
      </c>
      <c r="E49" s="67">
        <v>0</v>
      </c>
      <c r="F49" s="67">
        <v>0</v>
      </c>
      <c r="G49">
        <f t="shared" si="0"/>
        <v>46</v>
      </c>
      <c r="H49">
        <f t="shared" si="1"/>
        <v>0</v>
      </c>
    </row>
    <row r="50" spans="1:8">
      <c r="A50" s="7" t="s">
        <v>572</v>
      </c>
      <c r="B50" s="67">
        <v>0</v>
      </c>
      <c r="C50" s="67">
        <v>0</v>
      </c>
      <c r="D50" s="67">
        <v>0</v>
      </c>
      <c r="E50" s="67">
        <v>0</v>
      </c>
      <c r="F50" s="67">
        <v>0</v>
      </c>
      <c r="G50">
        <f t="shared" si="0"/>
        <v>47</v>
      </c>
      <c r="H50">
        <f t="shared" si="1"/>
        <v>0</v>
      </c>
    </row>
    <row r="51" spans="1:8">
      <c r="A51" s="7" t="s">
        <v>573</v>
      </c>
      <c r="B51" s="67">
        <v>0</v>
      </c>
      <c r="C51" s="67">
        <v>0</v>
      </c>
      <c r="D51" s="67">
        <v>0</v>
      </c>
      <c r="E51" s="67">
        <v>0</v>
      </c>
      <c r="F51" s="67">
        <v>0</v>
      </c>
      <c r="G51">
        <f t="shared" si="0"/>
        <v>48</v>
      </c>
      <c r="H51">
        <f t="shared" si="1"/>
        <v>0</v>
      </c>
    </row>
    <row r="52" spans="1:8">
      <c r="A52" s="7"/>
      <c r="B52" s="61"/>
      <c r="C52" s="61"/>
      <c r="D52" s="61"/>
      <c r="E52" s="61"/>
      <c r="F52" s="62"/>
      <c r="G52">
        <f t="shared" si="0"/>
        <v>49</v>
      </c>
      <c r="H52">
        <f t="shared" si="1"/>
        <v>0</v>
      </c>
    </row>
    <row r="53" spans="1:8">
      <c r="A53" s="63" t="s">
        <v>574</v>
      </c>
      <c r="B53" s="64">
        <f>SUM(B48:B52)</f>
        <v>0</v>
      </c>
      <c r="C53" s="64">
        <f>SUM(C48:C52)</f>
        <v>0</v>
      </c>
      <c r="D53" s="64">
        <f>SUM(D48:D52)</f>
        <v>0</v>
      </c>
      <c r="E53" s="64">
        <f>SUM(E48:E52)</f>
        <v>0</v>
      </c>
      <c r="F53" s="65">
        <f>SUM(F48:F52)</f>
        <v>0</v>
      </c>
      <c r="G53">
        <f t="shared" si="0"/>
        <v>50</v>
      </c>
      <c r="H53">
        <f t="shared" si="1"/>
        <v>0</v>
      </c>
    </row>
    <row r="54" spans="1:8">
      <c r="A54" s="7"/>
      <c r="B54" s="61"/>
      <c r="C54" s="61"/>
      <c r="D54" s="61"/>
      <c r="E54" s="61"/>
      <c r="F54" s="62"/>
      <c r="G54">
        <f t="shared" si="0"/>
        <v>51</v>
      </c>
      <c r="H54">
        <f t="shared" si="1"/>
        <v>0</v>
      </c>
    </row>
    <row r="55" spans="1:8" ht="13.5" thickBot="1">
      <c r="A55" s="63" t="s">
        <v>575</v>
      </c>
      <c r="B55" s="76">
        <f>B53+B45+B38</f>
        <v>0</v>
      </c>
      <c r="C55" s="76">
        <f>C53+C45+C38</f>
        <v>0</v>
      </c>
      <c r="D55" s="76">
        <f>D53+D45+D38</f>
        <v>0</v>
      </c>
      <c r="E55" s="76">
        <f>E53+E45+E38</f>
        <v>0</v>
      </c>
      <c r="F55" s="77">
        <f>F53+F45+F38</f>
        <v>0</v>
      </c>
      <c r="G55">
        <f t="shared" si="0"/>
        <v>52</v>
      </c>
      <c r="H55">
        <f t="shared" si="1"/>
        <v>0</v>
      </c>
    </row>
    <row r="56" spans="1:8" ht="13.5" thickTop="1">
      <c r="B56" s="79">
        <f>B55-B25</f>
        <v>0</v>
      </c>
      <c r="C56" s="79">
        <f>C55-C25</f>
        <v>0</v>
      </c>
      <c r="D56" s="79">
        <f>D55-D25</f>
        <v>0</v>
      </c>
    </row>
    <row r="57" spans="1:8">
      <c r="D57" s="1"/>
      <c r="E57" s="1"/>
      <c r="F57" s="1"/>
    </row>
    <row r="58" spans="1:8">
      <c r="A58" t="s">
        <v>576</v>
      </c>
      <c r="B58" s="80">
        <v>0</v>
      </c>
      <c r="C58" s="80">
        <f>B58</f>
        <v>0</v>
      </c>
      <c r="D58" s="80">
        <f>C58</f>
        <v>0</v>
      </c>
      <c r="E58" s="80">
        <f>D58</f>
        <v>0</v>
      </c>
      <c r="F58" s="80">
        <f>E58</f>
        <v>0</v>
      </c>
    </row>
    <row r="59" spans="1:8">
      <c r="D59" s="4"/>
    </row>
    <row r="60" spans="1:8" hidden="1">
      <c r="B60" s="1">
        <f>B55/'Cpte d''exploit. emprunteur'!B5</f>
        <v>0</v>
      </c>
      <c r="C60" s="1">
        <f>C55/'Cpte d''exploit. emprunteur'!C5</f>
        <v>0</v>
      </c>
      <c r="D60" s="1">
        <f>D55/'Cpte d''exploit. emprunteur'!D5</f>
        <v>0</v>
      </c>
      <c r="E60" s="1">
        <f>E55/'Cpte d''exploit. emprunteur'!E5</f>
        <v>0</v>
      </c>
      <c r="F60" s="1">
        <f>F55/'Cpte d''exploit. emprunteur'!F5</f>
        <v>0</v>
      </c>
    </row>
    <row r="61" spans="1:8" hidden="1"/>
  </sheetData>
  <sheetProtection password="83D3" sheet="1" objects="1" scenarios="1" formatCells="0" formatColumns="0" formatRows="0"/>
  <protectedRanges>
    <protectedRange sqref="B58:F58" name="Range6"/>
    <protectedRange sqref="B41:F43" name="Range4_1"/>
    <protectedRange sqref="B18:F21" name="Range2_1"/>
    <protectedRange sqref="B6:F13" name="Range1_1"/>
    <protectedRange sqref="B28:F36" name="Range3_1"/>
    <protectedRange sqref="B48:F51" name="Range5_1"/>
  </protectedRanges>
  <mergeCells count="2">
    <mergeCell ref="B5:F5"/>
    <mergeCell ref="B1:F1"/>
  </mergeCells>
  <phoneticPr fontId="25"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14"/>
  </sheetPr>
  <dimension ref="A1:R39"/>
  <sheetViews>
    <sheetView zoomScale="90" workbookViewId="0">
      <selection activeCell="A3" sqref="A3"/>
    </sheetView>
  </sheetViews>
  <sheetFormatPr defaultRowHeight="12.75"/>
  <cols>
    <col min="1" max="1" width="25.7109375" customWidth="1"/>
    <col min="2" max="2" width="12.140625" customWidth="1"/>
    <col min="3" max="3" width="11.7109375" customWidth="1"/>
    <col min="4" max="4" width="12.7109375" customWidth="1"/>
    <col min="5" max="5" width="12.42578125" customWidth="1"/>
    <col min="6" max="6" width="14.28515625" customWidth="1"/>
    <col min="7" max="7" width="14.7109375" customWidth="1"/>
    <col min="8" max="8" width="3.85546875" customWidth="1"/>
    <col min="9" max="9" width="31.42578125" customWidth="1"/>
    <col min="10" max="10" width="14.42578125" customWidth="1"/>
    <col min="11" max="12" width="13.7109375" customWidth="1"/>
    <col min="13" max="13" width="13.28515625" customWidth="1"/>
    <col min="14" max="14" width="13.7109375" customWidth="1"/>
    <col min="15" max="15" width="14.28515625" customWidth="1"/>
    <col min="16" max="16" width="13.7109375" customWidth="1"/>
    <col min="17" max="17" width="13.42578125" customWidth="1"/>
    <col min="18" max="18" width="9.140625" customWidth="1"/>
  </cols>
  <sheetData>
    <row r="1" spans="1:18" ht="18">
      <c r="A1" s="7"/>
      <c r="B1" s="843">
        <f>'Données emprunteur'!H2</f>
        <v>0</v>
      </c>
      <c r="C1" s="843"/>
      <c r="D1" s="843"/>
      <c r="E1" s="843"/>
      <c r="F1" s="843"/>
      <c r="H1" s="99" t="s">
        <v>96</v>
      </c>
      <c r="I1" s="894">
        <f>B1</f>
        <v>0</v>
      </c>
      <c r="J1" s="894"/>
      <c r="K1" s="95"/>
    </row>
    <row r="2" spans="1:18">
      <c r="A2" s="7"/>
      <c r="B2" s="843" t="s">
        <v>66</v>
      </c>
      <c r="C2" s="843"/>
      <c r="D2" s="843"/>
      <c r="E2" s="843"/>
      <c r="F2" s="843"/>
      <c r="I2" s="894" t="s">
        <v>75</v>
      </c>
      <c r="J2" s="894"/>
      <c r="K2" s="95"/>
    </row>
    <row r="3" spans="1:18">
      <c r="A3" s="7"/>
      <c r="B3" s="844" t="str">
        <f>CONCATENATE("("," En ",'Données emprunteur'!H18,")")</f>
        <v>( En USD)</v>
      </c>
      <c r="C3" s="845"/>
      <c r="D3" s="845"/>
      <c r="E3" s="845"/>
      <c r="F3" s="845"/>
      <c r="G3" s="8"/>
      <c r="J3" s="295" t="s">
        <v>497</v>
      </c>
    </row>
    <row r="4" spans="1:18">
      <c r="A4" s="7"/>
      <c r="B4" s="7">
        <f>'Données emprunteur'!H11+1</f>
        <v>2011</v>
      </c>
      <c r="C4" s="7">
        <f>B4+1</f>
        <v>2012</v>
      </c>
      <c r="D4" s="7">
        <f>C4+1</f>
        <v>2013</v>
      </c>
      <c r="E4" s="7">
        <f>D4+1</f>
        <v>2014</v>
      </c>
      <c r="F4" s="7">
        <f>E4+1</f>
        <v>2015</v>
      </c>
      <c r="G4" s="7">
        <f>F4+1</f>
        <v>2016</v>
      </c>
      <c r="J4">
        <f>'Données emprunteur'!H11</f>
        <v>2010</v>
      </c>
      <c r="K4" s="19" t="str">
        <f>CONCATENATE(J4," ajusté")</f>
        <v>2010 ajusté</v>
      </c>
      <c r="L4">
        <f>J4+1</f>
        <v>2011</v>
      </c>
      <c r="M4">
        <f>L4+1</f>
        <v>2012</v>
      </c>
      <c r="N4">
        <f>M4+1</f>
        <v>2013</v>
      </c>
      <c r="O4">
        <f>N4+1</f>
        <v>2014</v>
      </c>
      <c r="P4">
        <f>O4+1</f>
        <v>2015</v>
      </c>
      <c r="Q4">
        <f>P4+1</f>
        <v>2016</v>
      </c>
    </row>
    <row r="5" spans="1:18" ht="12.75" customHeight="1">
      <c r="A5" s="37" t="s">
        <v>625</v>
      </c>
      <c r="B5" s="37" t="e">
        <f>IF('Données emprunteur'!$H$14&lt;&gt;'Données emprunteur'!$H$18,VLOOKUP(B4,#REF!,3,FALSE),1)</f>
        <v>#REF!</v>
      </c>
      <c r="C5" s="37" t="e">
        <f>IF('Données emprunteur'!$H$14&lt;&gt;'Données emprunteur'!$H$18,VLOOKUP(C4,#REF!,3,FALSE),1)</f>
        <v>#REF!</v>
      </c>
      <c r="D5" s="37" t="e">
        <f>IF('Données emprunteur'!$H$14&lt;&gt;'Données emprunteur'!$H$18,VLOOKUP(D4,#REF!,3,FALSE),1)</f>
        <v>#REF!</v>
      </c>
      <c r="E5" s="37" t="e">
        <f>IF('Données emprunteur'!$H$14&lt;&gt;'Données emprunteur'!$H$18,VLOOKUP(E4,#REF!,3,FALSE),1)</f>
        <v>#REF!</v>
      </c>
      <c r="F5" s="37" t="e">
        <f>IF('Données emprunteur'!$H$14&lt;&gt;'Données emprunteur'!$H$18,VLOOKUP(F4,#REF!,3,FALSE),1)</f>
        <v>#REF!</v>
      </c>
      <c r="G5" s="7"/>
      <c r="I5" s="48" t="s">
        <v>76</v>
      </c>
      <c r="J5" s="96">
        <f>HLOOKUP($J$4,'Chiffres reconvertis2'!$B$4:$F$55,3,FALSE)+HLOOKUP($J$4,'Chiffres reconvertis2'!B4:F38,4,FALSE)</f>
        <v>0</v>
      </c>
      <c r="K5" s="96">
        <f>J5+'Données emprunteur'!H62-'Données emprunteur'!H73</f>
        <v>0</v>
      </c>
      <c r="L5" s="106" t="e">
        <f t="shared" ref="L5:Q5" si="0">IF(L27&gt;=0,L27,0)</f>
        <v>#DIV/0!</v>
      </c>
      <c r="M5" s="106" t="e">
        <f t="shared" si="0"/>
        <v>#DIV/0!</v>
      </c>
      <c r="N5" s="106" t="e">
        <f t="shared" si="0"/>
        <v>#DIV/0!</v>
      </c>
      <c r="O5" s="106" t="e">
        <f t="shared" si="0"/>
        <v>#DIV/0!</v>
      </c>
      <c r="P5" s="106" t="e">
        <f t="shared" si="0"/>
        <v>#DIV/0!</v>
      </c>
      <c r="Q5" s="106" t="e">
        <f t="shared" si="0"/>
        <v>#DIV/0!</v>
      </c>
    </row>
    <row r="6" spans="1:18">
      <c r="A6" s="7" t="s">
        <v>510</v>
      </c>
      <c r="B6" s="421" t="e">
        <f>'Chiffres reconvertis1'!H6*(1+'Données emprunteur'!F184)</f>
        <v>#DIV/0!</v>
      </c>
      <c r="C6" s="421" t="e">
        <f>B6*(1+'Données emprunteur'!G184)</f>
        <v>#DIV/0!</v>
      </c>
      <c r="D6" s="421" t="e">
        <f>C6*(1+'Données emprunteur'!H184)</f>
        <v>#DIV/0!</v>
      </c>
      <c r="E6" s="421" t="e">
        <f>D6*(1+'Données emprunteur'!I184)</f>
        <v>#DIV/0!</v>
      </c>
      <c r="F6" s="421" t="e">
        <f>E6*(1+'Données emprunteur'!J184)</f>
        <v>#DIV/0!</v>
      </c>
      <c r="G6" s="421" t="e">
        <f>F6*(1+'Données emprunteur'!K184)</f>
        <v>#DIV/0!</v>
      </c>
      <c r="I6" s="48" t="s">
        <v>540</v>
      </c>
      <c r="J6" s="96">
        <f>HLOOKUP($J$4,'Chiffres reconvertis2'!$B$4:$F$55,5,FALSE)</f>
        <v>0</v>
      </c>
      <c r="K6" s="96">
        <f>J6</f>
        <v>0</v>
      </c>
      <c r="L6" s="446" t="e">
        <f>B6*'Données emprunteur'!F190</f>
        <v>#DIV/0!</v>
      </c>
      <c r="M6" s="447" t="e">
        <f>C6*'Données emprunteur'!G190</f>
        <v>#DIV/0!</v>
      </c>
      <c r="N6" s="447" t="e">
        <f>D6*'Données emprunteur'!H190</f>
        <v>#DIV/0!</v>
      </c>
      <c r="O6" s="447" t="e">
        <f>E6*'Données emprunteur'!I190</f>
        <v>#DIV/0!</v>
      </c>
      <c r="P6" s="447" t="e">
        <f>F6*'Données emprunteur'!J190</f>
        <v>#DIV/0!</v>
      </c>
      <c r="Q6" s="447" t="e">
        <f>G6*'Données emprunteur'!K190</f>
        <v>#DIV/0!</v>
      </c>
      <c r="R6" s="400" t="e">
        <f>'Chiffres reconvertis2'!F8/'Chiffres reconvertis1'!H6</f>
        <v>#DIV/0!</v>
      </c>
    </row>
    <row r="7" spans="1:18">
      <c r="A7" s="7" t="s">
        <v>511</v>
      </c>
      <c r="B7" s="421" t="e">
        <f>B6*'Données emprunteur'!F188</f>
        <v>#DIV/0!</v>
      </c>
      <c r="C7" s="421" t="e">
        <f>C6*'Données emprunteur'!G188</f>
        <v>#DIV/0!</v>
      </c>
      <c r="D7" s="421" t="e">
        <f>D6*'Données emprunteur'!H188</f>
        <v>#DIV/0!</v>
      </c>
      <c r="E7" s="421" t="e">
        <f>E6*'Données emprunteur'!I188</f>
        <v>#DIV/0!</v>
      </c>
      <c r="F7" s="421" t="e">
        <f>F6*'Données emprunteur'!J188</f>
        <v>#DIV/0!</v>
      </c>
      <c r="G7" s="421" t="e">
        <f>G6*'Données emprunteur'!K188</f>
        <v>#DIV/0!</v>
      </c>
      <c r="I7" s="48" t="s">
        <v>541</v>
      </c>
      <c r="J7" s="96">
        <f>HLOOKUP($J$4,'Chiffres reconvertis2'!$B$4:$F$55,6,FALSE)</f>
        <v>0</v>
      </c>
      <c r="K7" s="96">
        <f>J7+'Données emprunteur'!H61</f>
        <v>0</v>
      </c>
      <c r="L7" s="446" t="e">
        <f>B6*'Données emprunteur'!F191</f>
        <v>#DIV/0!</v>
      </c>
      <c r="M7" s="447" t="e">
        <f>C6*'Données emprunteur'!G191</f>
        <v>#DIV/0!</v>
      </c>
      <c r="N7" s="447" t="e">
        <f>D6*'Données emprunteur'!H191</f>
        <v>#DIV/0!</v>
      </c>
      <c r="O7" s="447" t="e">
        <f>E6*'Données emprunteur'!I191</f>
        <v>#DIV/0!</v>
      </c>
      <c r="P7" s="447" t="e">
        <f>F6*'Données emprunteur'!J191</f>
        <v>#DIV/0!</v>
      </c>
      <c r="Q7" s="447" t="e">
        <f>G6*'Données emprunteur'!K191</f>
        <v>#DIV/0!</v>
      </c>
      <c r="R7" s="400" t="e">
        <f>'Chiffres reconvertis2'!F9/'Chiffres reconvertis1'!H6</f>
        <v>#DIV/0!</v>
      </c>
    </row>
    <row r="8" spans="1:18">
      <c r="A8" s="7"/>
      <c r="B8" s="61"/>
      <c r="C8" s="61"/>
      <c r="D8" s="61"/>
      <c r="E8" s="61"/>
      <c r="F8" s="62"/>
      <c r="G8" s="62"/>
      <c r="I8" s="48" t="s">
        <v>77</v>
      </c>
      <c r="J8" s="96">
        <f>HLOOKUP($J$4,'Chiffres reconvertis2'!$B$4:$F$55,7,FALSE)+HLOOKUP($J$4,'Chiffres reconvertis2'!$B$4:$F$55,8,FALSE)+HLOOKUP($J$4,'Chiffres reconvertis2'!$B$4:$F$55,9,FALSE)+HLOOKUP($J$4,'Chiffres reconvertis2'!$B$4:$F$55,10,FALSE)</f>
        <v>0</v>
      </c>
      <c r="K8" s="96">
        <f>J8</f>
        <v>0</v>
      </c>
      <c r="L8" s="446" t="e">
        <f>B6*'Données emprunteur'!F192</f>
        <v>#DIV/0!</v>
      </c>
      <c r="M8" s="447" t="e">
        <f>C6*'Données emprunteur'!G192</f>
        <v>#DIV/0!</v>
      </c>
      <c r="N8" s="447" t="e">
        <f>D6*'Données emprunteur'!H192</f>
        <v>#DIV/0!</v>
      </c>
      <c r="O8" s="447" t="e">
        <f>E6*'Données emprunteur'!I192</f>
        <v>#DIV/0!</v>
      </c>
      <c r="P8" s="447" t="e">
        <f>F6*'Données emprunteur'!J192</f>
        <v>#DIV/0!</v>
      </c>
      <c r="Q8" s="447" t="e">
        <f>G6*'Données emprunteur'!K192</f>
        <v>#DIV/0!</v>
      </c>
      <c r="R8" s="400" t="e">
        <f>SUM('Chiffres reconvertis2'!F10:F13)/'Chiffres reconvertis1'!H6</f>
        <v>#DIV/0!</v>
      </c>
    </row>
    <row r="9" spans="1:18">
      <c r="A9" s="323" t="s">
        <v>512</v>
      </c>
      <c r="B9" s="324" t="e">
        <f t="shared" ref="B9:G9" si="1">B6-B7</f>
        <v>#DIV/0!</v>
      </c>
      <c r="C9" s="324" t="e">
        <f t="shared" si="1"/>
        <v>#DIV/0!</v>
      </c>
      <c r="D9" s="324" t="e">
        <f t="shared" si="1"/>
        <v>#DIV/0!</v>
      </c>
      <c r="E9" s="324" t="e">
        <f t="shared" si="1"/>
        <v>#DIV/0!</v>
      </c>
      <c r="F9" s="325" t="e">
        <f t="shared" si="1"/>
        <v>#DIV/0!</v>
      </c>
      <c r="G9" s="325" t="e">
        <f t="shared" si="1"/>
        <v>#DIV/0!</v>
      </c>
      <c r="I9" s="406" t="s">
        <v>546</v>
      </c>
      <c r="J9" s="407">
        <f>SUM(J5:J8)</f>
        <v>0</v>
      </c>
      <c r="K9" s="407">
        <f>SUM(K5:K8)</f>
        <v>0</v>
      </c>
      <c r="L9" s="407" t="e">
        <f t="shared" ref="L9:Q9" si="2">SUM(L5:L8)</f>
        <v>#DIV/0!</v>
      </c>
      <c r="M9" s="407" t="e">
        <f t="shared" si="2"/>
        <v>#DIV/0!</v>
      </c>
      <c r="N9" s="407" t="e">
        <f t="shared" si="2"/>
        <v>#DIV/0!</v>
      </c>
      <c r="O9" s="407" t="e">
        <f t="shared" si="2"/>
        <v>#DIV/0!</v>
      </c>
      <c r="P9" s="407" t="e">
        <f t="shared" si="2"/>
        <v>#DIV/0!</v>
      </c>
      <c r="Q9" s="407" t="e">
        <f t="shared" si="2"/>
        <v>#DIV/0!</v>
      </c>
      <c r="R9" s="400"/>
    </row>
    <row r="10" spans="1:18">
      <c r="A10" s="7"/>
      <c r="B10" s="412"/>
      <c r="C10" s="412"/>
      <c r="D10" s="412"/>
      <c r="E10" s="412"/>
      <c r="F10" s="412"/>
      <c r="G10" s="412"/>
      <c r="I10" s="48" t="s">
        <v>623</v>
      </c>
      <c r="J10" s="96">
        <f>HLOOKUP($J$4,'Chiffres reconvertis2'!$B$4:$F$55,15,FALSE)+HLOOKUP($J$4,'Chiffres reconvertis2'!$B$4:$F$55,16,FALSE)</f>
        <v>0</v>
      </c>
      <c r="K10" s="96">
        <f>J10+'Données emprunteur'!H60</f>
        <v>0</v>
      </c>
      <c r="L10" s="106">
        <f t="shared" ref="L10:Q10" si="3">K10-B13</f>
        <v>0</v>
      </c>
      <c r="M10" s="106">
        <f t="shared" si="3"/>
        <v>0</v>
      </c>
      <c r="N10" s="106">
        <f t="shared" si="3"/>
        <v>0</v>
      </c>
      <c r="O10" s="106">
        <f t="shared" si="3"/>
        <v>0</v>
      </c>
      <c r="P10" s="106">
        <f t="shared" si="3"/>
        <v>0</v>
      </c>
      <c r="Q10" s="106">
        <f t="shared" si="3"/>
        <v>0</v>
      </c>
      <c r="R10" s="400"/>
    </row>
    <row r="11" spans="1:18">
      <c r="A11" s="23" t="s">
        <v>65</v>
      </c>
      <c r="B11" s="66"/>
      <c r="C11" s="61"/>
      <c r="D11" s="61"/>
      <c r="E11" s="61"/>
      <c r="F11" s="62"/>
      <c r="G11" s="62"/>
      <c r="I11" s="48" t="s">
        <v>67</v>
      </c>
      <c r="J11" s="96">
        <f>HLOOKUP($J$4,'Chiffres reconvertis2'!$B$4:$F$55,17,FALSE)+HLOOKUP($J$4,'Chiffres reconvertis2'!$B$4:$F$55,18,FALSE)</f>
        <v>0</v>
      </c>
      <c r="K11" s="96">
        <f t="shared" ref="K11:Q11" si="4">J11</f>
        <v>0</v>
      </c>
      <c r="L11" s="96">
        <f t="shared" si="4"/>
        <v>0</v>
      </c>
      <c r="M11" s="96">
        <f t="shared" si="4"/>
        <v>0</v>
      </c>
      <c r="N11" s="96">
        <f t="shared" si="4"/>
        <v>0</v>
      </c>
      <c r="O11" s="96">
        <f t="shared" si="4"/>
        <v>0</v>
      </c>
      <c r="P11" s="96">
        <f t="shared" si="4"/>
        <v>0</v>
      </c>
      <c r="Q11" s="96">
        <f t="shared" si="4"/>
        <v>0</v>
      </c>
      <c r="R11" s="400"/>
    </row>
    <row r="12" spans="1:18">
      <c r="A12" s="7" t="s">
        <v>514</v>
      </c>
      <c r="B12" s="402" t="e">
        <f>'Chiffres reconvertis1'!H12*(1+'Données emprunteur'!F185)</f>
        <v>#DIV/0!</v>
      </c>
      <c r="C12" s="402" t="e">
        <f>B12*(1+'Données emprunteur'!G185)</f>
        <v>#DIV/0!</v>
      </c>
      <c r="D12" s="402" t="e">
        <f>C12*(1+'Données emprunteur'!H185)</f>
        <v>#DIV/0!</v>
      </c>
      <c r="E12" s="402" t="e">
        <f>D12*(1+'Données emprunteur'!I185)</f>
        <v>#DIV/0!</v>
      </c>
      <c r="F12" s="402" t="e">
        <f>E12*(1+'Données emprunteur'!J185)</f>
        <v>#DIV/0!</v>
      </c>
      <c r="G12" s="402" t="e">
        <f>F12*(1+'Données emprunteur'!K185)</f>
        <v>#DIV/0!</v>
      </c>
      <c r="H12" s="4"/>
      <c r="I12" s="408" t="s">
        <v>552</v>
      </c>
      <c r="J12" s="409">
        <f>SUM(J10:J11)</f>
        <v>0</v>
      </c>
      <c r="K12" s="409">
        <f t="shared" ref="K12:Q12" si="5">SUM(K10:K11)</f>
        <v>0</v>
      </c>
      <c r="L12" s="409">
        <f t="shared" si="5"/>
        <v>0</v>
      </c>
      <c r="M12" s="409">
        <f t="shared" si="5"/>
        <v>0</v>
      </c>
      <c r="N12" s="409">
        <f t="shared" si="5"/>
        <v>0</v>
      </c>
      <c r="O12" s="409">
        <f t="shared" si="5"/>
        <v>0</v>
      </c>
      <c r="P12" s="409">
        <f t="shared" si="5"/>
        <v>0</v>
      </c>
      <c r="Q12" s="409">
        <f t="shared" si="5"/>
        <v>0</v>
      </c>
      <c r="R12" s="400"/>
    </row>
    <row r="13" spans="1:18" ht="13.5" thickBot="1">
      <c r="A13" s="7" t="s">
        <v>526</v>
      </c>
      <c r="B13" s="402">
        <f>'Chiffres reconvertis1'!H24+'Requête de garantie entreprise'!$M$225/10</f>
        <v>0</v>
      </c>
      <c r="C13" s="402">
        <f>B13</f>
        <v>0</v>
      </c>
      <c r="D13" s="402">
        <f>C13</f>
        <v>0</v>
      </c>
      <c r="E13" s="402">
        <f>D13</f>
        <v>0</v>
      </c>
      <c r="F13" s="402">
        <f>E13</f>
        <v>0</v>
      </c>
      <c r="G13" s="402">
        <f>F13</f>
        <v>0</v>
      </c>
      <c r="I13" s="410" t="s">
        <v>615</v>
      </c>
      <c r="J13" s="411">
        <f>J12+J9</f>
        <v>0</v>
      </c>
      <c r="K13" s="411">
        <f t="shared" ref="K13:Q13" si="6">K12+K9</f>
        <v>0</v>
      </c>
      <c r="L13" s="411" t="e">
        <f t="shared" si="6"/>
        <v>#DIV/0!</v>
      </c>
      <c r="M13" s="411" t="e">
        <f t="shared" si="6"/>
        <v>#DIV/0!</v>
      </c>
      <c r="N13" s="411" t="e">
        <f t="shared" si="6"/>
        <v>#DIV/0!</v>
      </c>
      <c r="O13" s="411" t="e">
        <f t="shared" si="6"/>
        <v>#DIV/0!</v>
      </c>
      <c r="P13" s="411" t="e">
        <f t="shared" si="6"/>
        <v>#DIV/0!</v>
      </c>
      <c r="Q13" s="411" t="e">
        <f t="shared" si="6"/>
        <v>#DIV/0!</v>
      </c>
      <c r="R13" s="400"/>
    </row>
    <row r="14" spans="1:18" ht="13.5" thickTop="1">
      <c r="A14" s="7" t="s">
        <v>528</v>
      </c>
      <c r="B14" s="402" t="e">
        <f>(SUM('Chiffres reconvertis1'!H13:H26)-'Chiffres reconvertis1'!F25-'Chiffres reconvertis1'!F24-'Chiffres reconvertis1'!F21)*(1+'Données emprunteur'!F185)</f>
        <v>#DIV/0!</v>
      </c>
      <c r="C14" s="402" t="e">
        <f>B14*(1+'Données emprunteur'!G185)</f>
        <v>#DIV/0!</v>
      </c>
      <c r="D14" s="402" t="e">
        <f>C14*(1+'Données emprunteur'!H185)</f>
        <v>#DIV/0!</v>
      </c>
      <c r="E14" s="402" t="e">
        <f>D14*(1+'Données emprunteur'!I185)</f>
        <v>#DIV/0!</v>
      </c>
      <c r="F14" s="402" t="e">
        <f>E14*(1+'Données emprunteur'!J185)</f>
        <v>#DIV/0!</v>
      </c>
      <c r="G14" s="402" t="e">
        <f>F14*(1+'Données emprunteur'!K185)</f>
        <v>#DIV/0!</v>
      </c>
      <c r="I14" s="48"/>
      <c r="J14" s="96"/>
      <c r="K14" s="96"/>
      <c r="L14" s="96"/>
      <c r="M14" s="96"/>
      <c r="N14" s="96"/>
      <c r="O14" s="96"/>
      <c r="P14" s="96"/>
      <c r="Q14" s="1"/>
      <c r="R14" s="400"/>
    </row>
    <row r="15" spans="1:18">
      <c r="A15" s="7"/>
      <c r="B15" s="61"/>
      <c r="C15" s="61" t="s">
        <v>4</v>
      </c>
      <c r="D15" s="61"/>
      <c r="E15" s="61"/>
      <c r="F15" s="62"/>
      <c r="G15" s="62"/>
      <c r="I15" s="48" t="s">
        <v>68</v>
      </c>
      <c r="J15" s="96">
        <f>HLOOKUP($J$4,'Chiffres reconvertis2'!$B$4:$F$55,25,FALSE)+HLOOKUP($J$4,'Chiffres reconvertis2'!$B$4:$F$55,26,FALSE)</f>
        <v>0</v>
      </c>
      <c r="K15" s="403">
        <f>IF('Données emprunteur'!H64&gt;=projections!J15,0,projections!J15-'Données emprunteur'!H64-'Données emprunteur'!H78+'Données emprunteur'!H79)</f>
        <v>0</v>
      </c>
      <c r="L15" s="106" t="e">
        <f t="shared" ref="L15:Q15" si="7">IF(L27&gt;=0,0,-L27)</f>
        <v>#DIV/0!</v>
      </c>
      <c r="M15" s="106" t="e">
        <f t="shared" si="7"/>
        <v>#DIV/0!</v>
      </c>
      <c r="N15" s="106" t="e">
        <f t="shared" si="7"/>
        <v>#DIV/0!</v>
      </c>
      <c r="O15" s="106" t="e">
        <f t="shared" si="7"/>
        <v>#DIV/0!</v>
      </c>
      <c r="P15" s="106" t="e">
        <f t="shared" si="7"/>
        <v>#DIV/0!</v>
      </c>
      <c r="Q15" s="106" t="e">
        <f t="shared" si="7"/>
        <v>#DIV/0!</v>
      </c>
      <c r="R15" s="400"/>
    </row>
    <row r="16" spans="1:18">
      <c r="A16" s="63" t="s">
        <v>529</v>
      </c>
      <c r="B16" s="324" t="e">
        <f t="shared" ref="B16:G16" si="8">SUM(B12:B14)</f>
        <v>#DIV/0!</v>
      </c>
      <c r="C16" s="324" t="e">
        <f t="shared" si="8"/>
        <v>#DIV/0!</v>
      </c>
      <c r="D16" s="324" t="e">
        <f t="shared" si="8"/>
        <v>#DIV/0!</v>
      </c>
      <c r="E16" s="324" t="e">
        <f t="shared" si="8"/>
        <v>#DIV/0!</v>
      </c>
      <c r="F16" s="324" t="e">
        <f t="shared" si="8"/>
        <v>#DIV/0!</v>
      </c>
      <c r="G16" s="324" t="e">
        <f t="shared" si="8"/>
        <v>#DIV/0!</v>
      </c>
      <c r="I16" s="48" t="s">
        <v>557</v>
      </c>
      <c r="J16" s="96">
        <f>'Chiffres reconvertis2'!F38-'Chiffres reconvertis2'!F28-'Chiffres reconvertis2'!F29-'Chiffres reconvertis2'!F33</f>
        <v>0</v>
      </c>
      <c r="K16" s="403">
        <f>J16-'Données emprunteur'!H63+'Données emprunteur'!H71</f>
        <v>0</v>
      </c>
      <c r="L16" s="446" t="e">
        <f>B6*'Données emprunteur'!F193</f>
        <v>#DIV/0!</v>
      </c>
      <c r="M16" s="447" t="e">
        <f>C6*'Données emprunteur'!G193</f>
        <v>#DIV/0!</v>
      </c>
      <c r="N16" s="447" t="e">
        <f>D6*'Données emprunteur'!H193</f>
        <v>#DIV/0!</v>
      </c>
      <c r="O16" s="447" t="e">
        <f>E6*'Données emprunteur'!I193</f>
        <v>#DIV/0!</v>
      </c>
      <c r="P16" s="447" t="e">
        <f>F6*'Données emprunteur'!J193</f>
        <v>#DIV/0!</v>
      </c>
      <c r="Q16" s="447" t="e">
        <f>G6*'Données emprunteur'!K193</f>
        <v>#DIV/0!</v>
      </c>
      <c r="R16" s="400" t="e">
        <f>(SUM('Chiffres reconvertis2'!F30:F36)-'Chiffres reconvertis2'!F33)/'Chiffres reconvertis1'!H6</f>
        <v>#DIV/0!</v>
      </c>
    </row>
    <row r="17" spans="1:17">
      <c r="A17" s="7"/>
      <c r="B17" s="61"/>
      <c r="C17" s="61"/>
      <c r="D17" s="61"/>
      <c r="E17" s="61"/>
      <c r="F17" s="68"/>
      <c r="G17" s="68"/>
      <c r="I17" s="48" t="s">
        <v>69</v>
      </c>
      <c r="J17" s="96">
        <f>'Chiffres reconvertis2'!F33</f>
        <v>0</v>
      </c>
      <c r="K17" s="96">
        <f>J17+'Données emprunteur'!H72</f>
        <v>0</v>
      </c>
      <c r="L17" s="106">
        <f t="shared" ref="L17:Q17" si="9">B33</f>
        <v>0</v>
      </c>
      <c r="M17" s="106" t="e">
        <f t="shared" si="9"/>
        <v>#DIV/0!</v>
      </c>
      <c r="N17" s="106" t="e">
        <f t="shared" si="9"/>
        <v>#DIV/0!</v>
      </c>
      <c r="O17" s="106" t="e">
        <f t="shared" si="9"/>
        <v>#DIV/0!</v>
      </c>
      <c r="P17" s="106" t="e">
        <f t="shared" si="9"/>
        <v>#DIV/0!</v>
      </c>
      <c r="Q17" s="106" t="e">
        <f t="shared" si="9"/>
        <v>#DIV/0!</v>
      </c>
    </row>
    <row r="18" spans="1:17">
      <c r="A18" s="63" t="s">
        <v>530</v>
      </c>
      <c r="B18" s="324" t="e">
        <f t="shared" ref="B18:G18" si="10">B9-B16</f>
        <v>#DIV/0!</v>
      </c>
      <c r="C18" s="324" t="e">
        <f t="shared" si="10"/>
        <v>#DIV/0!</v>
      </c>
      <c r="D18" s="324" t="e">
        <f t="shared" si="10"/>
        <v>#DIV/0!</v>
      </c>
      <c r="E18" s="324" t="e">
        <f t="shared" si="10"/>
        <v>#DIV/0!</v>
      </c>
      <c r="F18" s="324" t="e">
        <f t="shared" si="10"/>
        <v>#DIV/0!</v>
      </c>
      <c r="G18" s="324" t="e">
        <f t="shared" si="10"/>
        <v>#DIV/0!</v>
      </c>
      <c r="I18" s="408" t="s">
        <v>78</v>
      </c>
      <c r="J18" s="409">
        <f>SUM(J15:J17)</f>
        <v>0</v>
      </c>
      <c r="K18" s="409">
        <f t="shared" ref="K18:Q18" si="11">SUM(K15:K17)</f>
        <v>0</v>
      </c>
      <c r="L18" s="409" t="e">
        <f t="shared" si="11"/>
        <v>#DIV/0!</v>
      </c>
      <c r="M18" s="409" t="e">
        <f t="shared" si="11"/>
        <v>#DIV/0!</v>
      </c>
      <c r="N18" s="409" t="e">
        <f t="shared" si="11"/>
        <v>#DIV/0!</v>
      </c>
      <c r="O18" s="409" t="e">
        <f t="shared" si="11"/>
        <v>#DIV/0!</v>
      </c>
      <c r="P18" s="409" t="e">
        <f t="shared" si="11"/>
        <v>#DIV/0!</v>
      </c>
      <c r="Q18" s="409" t="e">
        <f t="shared" si="11"/>
        <v>#DIV/0!</v>
      </c>
    </row>
    <row r="19" spans="1:17">
      <c r="A19" s="7"/>
      <c r="B19" s="61" t="s">
        <v>4</v>
      </c>
      <c r="C19" s="61"/>
      <c r="D19" s="61"/>
      <c r="E19" s="61"/>
      <c r="F19" s="61"/>
      <c r="G19" s="61"/>
      <c r="I19" s="48" t="s">
        <v>70</v>
      </c>
      <c r="J19" s="96">
        <f>HLOOKUP($J$4,'Chiffres reconvertis2'!$B$4:$F$55,42,FALSE)</f>
        <v>0</v>
      </c>
      <c r="K19" s="403">
        <f>J19+'Données emprunteur'!H69+'Données emprunteur'!H78-'Données emprunteur'!H79</f>
        <v>0</v>
      </c>
      <c r="L19" s="106" t="e">
        <f t="shared" ref="L19:Q19" si="12">K19-B38</f>
        <v>#DIV/0!</v>
      </c>
      <c r="M19" s="106" t="e">
        <f t="shared" si="12"/>
        <v>#DIV/0!</v>
      </c>
      <c r="N19" s="106" t="e">
        <f t="shared" si="12"/>
        <v>#DIV/0!</v>
      </c>
      <c r="O19" s="106" t="e">
        <f t="shared" si="12"/>
        <v>#DIV/0!</v>
      </c>
      <c r="P19" s="106" t="e">
        <f t="shared" si="12"/>
        <v>#DIV/0!</v>
      </c>
      <c r="Q19" s="106" t="e">
        <f t="shared" si="12"/>
        <v>#DIV/0!</v>
      </c>
    </row>
    <row r="20" spans="1:17">
      <c r="A20" s="7" t="s">
        <v>531</v>
      </c>
      <c r="B20" s="422">
        <f>'Chiffres reconvertis1'!H32</f>
        <v>0</v>
      </c>
      <c r="C20" s="423">
        <f>B20</f>
        <v>0</v>
      </c>
      <c r="D20" s="423">
        <f>C20</f>
        <v>0</v>
      </c>
      <c r="E20" s="423">
        <f>D20</f>
        <v>0</v>
      </c>
      <c r="F20" s="423">
        <f>E20</f>
        <v>0</v>
      </c>
      <c r="G20" s="423">
        <f>F20</f>
        <v>0</v>
      </c>
      <c r="I20" s="48" t="s">
        <v>71</v>
      </c>
      <c r="J20" s="96">
        <v>0</v>
      </c>
      <c r="K20" s="403">
        <f>J20+'Données emprunteur'!H74</f>
        <v>0</v>
      </c>
      <c r="L20" s="106">
        <v>0</v>
      </c>
      <c r="M20" s="106">
        <v>0</v>
      </c>
      <c r="N20" s="106">
        <v>0</v>
      </c>
      <c r="O20" s="106">
        <v>0</v>
      </c>
      <c r="P20" s="106">
        <v>0</v>
      </c>
      <c r="Q20" s="106">
        <v>0</v>
      </c>
    </row>
    <row r="21" spans="1:17">
      <c r="A21" s="7"/>
      <c r="B21" s="61" t="s">
        <v>4</v>
      </c>
      <c r="C21" s="61">
        <v>0</v>
      </c>
      <c r="D21" s="61"/>
      <c r="E21" s="61"/>
      <c r="F21" s="62"/>
      <c r="G21" s="62"/>
      <c r="I21" s="408" t="s">
        <v>90</v>
      </c>
      <c r="J21" s="409">
        <f>J19+J20</f>
        <v>0</v>
      </c>
      <c r="K21" s="409">
        <f t="shared" ref="K21:Q21" si="13">K19+K20</f>
        <v>0</v>
      </c>
      <c r="L21" s="409" t="e">
        <f t="shared" si="13"/>
        <v>#DIV/0!</v>
      </c>
      <c r="M21" s="409" t="e">
        <f t="shared" si="13"/>
        <v>#DIV/0!</v>
      </c>
      <c r="N21" s="409" t="e">
        <f t="shared" si="13"/>
        <v>#DIV/0!</v>
      </c>
      <c r="O21" s="409" t="e">
        <f t="shared" si="13"/>
        <v>#DIV/0!</v>
      </c>
      <c r="P21" s="409" t="e">
        <f t="shared" si="13"/>
        <v>#DIV/0!</v>
      </c>
      <c r="Q21" s="409" t="e">
        <f t="shared" si="13"/>
        <v>#DIV/0!</v>
      </c>
    </row>
    <row r="22" spans="1:17">
      <c r="A22" s="323" t="s">
        <v>532</v>
      </c>
      <c r="B22" s="324" t="e">
        <f t="shared" ref="B22:G22" si="14">B18+B20</f>
        <v>#DIV/0!</v>
      </c>
      <c r="C22" s="324" t="e">
        <f t="shared" si="14"/>
        <v>#DIV/0!</v>
      </c>
      <c r="D22" s="324" t="e">
        <f t="shared" si="14"/>
        <v>#DIV/0!</v>
      </c>
      <c r="E22" s="324" t="e">
        <f t="shared" si="14"/>
        <v>#DIV/0!</v>
      </c>
      <c r="F22" s="325" t="e">
        <f t="shared" si="14"/>
        <v>#DIV/0!</v>
      </c>
      <c r="G22" s="325" t="e">
        <f t="shared" si="14"/>
        <v>#DIV/0!</v>
      </c>
      <c r="I22" s="48" t="s">
        <v>72</v>
      </c>
      <c r="J22" s="96">
        <f>HLOOKUP($J$4,'Chiffres reconvertis2'!$B$4:$F$55,45,FALSE)+HLOOKUP($J$4,'Chiffres reconvertis2'!$B$4:$F$55,46,FALSE)+HLOOKUP($J$4,'Chiffres reconvertis2'!$B$4:$F$55,47,FALSE)</f>
        <v>0</v>
      </c>
      <c r="K22" s="96">
        <f>J22+'Données emprunteur'!H70</f>
        <v>0</v>
      </c>
      <c r="L22" s="106">
        <f t="shared" ref="L22:Q22" si="15">K22</f>
        <v>0</v>
      </c>
      <c r="M22" s="106">
        <f t="shared" si="15"/>
        <v>0</v>
      </c>
      <c r="N22" s="106">
        <f t="shared" si="15"/>
        <v>0</v>
      </c>
      <c r="O22" s="106">
        <f t="shared" si="15"/>
        <v>0</v>
      </c>
      <c r="P22" s="106">
        <f t="shared" si="15"/>
        <v>0</v>
      </c>
      <c r="Q22" s="106">
        <f t="shared" si="15"/>
        <v>0</v>
      </c>
    </row>
    <row r="23" spans="1:17">
      <c r="A23" s="7"/>
      <c r="B23" s="61"/>
      <c r="C23" s="61"/>
      <c r="D23" s="61"/>
      <c r="E23" s="61"/>
      <c r="F23" s="62"/>
      <c r="G23" s="62"/>
      <c r="I23" s="48" t="s">
        <v>73</v>
      </c>
      <c r="J23" s="96">
        <f>HLOOKUP($J$4,'Chiffres reconvertis2'!$B$4:$F$55,48,FALSE)</f>
        <v>0</v>
      </c>
      <c r="K23" s="96">
        <f>J23</f>
        <v>0</v>
      </c>
      <c r="L23" s="106" t="e">
        <f t="shared" ref="L23:Q23" si="16">K23+B30</f>
        <v>#DIV/0!</v>
      </c>
      <c r="M23" s="106" t="e">
        <f t="shared" si="16"/>
        <v>#DIV/0!</v>
      </c>
      <c r="N23" s="106" t="e">
        <f t="shared" si="16"/>
        <v>#DIV/0!</v>
      </c>
      <c r="O23" s="106" t="e">
        <f t="shared" si="16"/>
        <v>#DIV/0!</v>
      </c>
      <c r="P23" s="106" t="e">
        <f t="shared" si="16"/>
        <v>#DIV/0!</v>
      </c>
      <c r="Q23" s="106" t="e">
        <f t="shared" si="16"/>
        <v>#DIV/0!</v>
      </c>
    </row>
    <row r="24" spans="1:17">
      <c r="A24" s="7" t="s">
        <v>533</v>
      </c>
      <c r="B24" s="421">
        <f>'Données emprunteur'!E201+B33</f>
        <v>0</v>
      </c>
      <c r="C24" s="421" t="e">
        <f>'Données emprunteur'!F201+C33</f>
        <v>#DIV/0!</v>
      </c>
      <c r="D24" s="421" t="e">
        <f>'Données emprunteur'!G201+D33</f>
        <v>#DIV/0!</v>
      </c>
      <c r="E24" s="421" t="e">
        <f>'Données emprunteur'!H201+E33</f>
        <v>#DIV/0!</v>
      </c>
      <c r="F24" s="421" t="e">
        <f>'Données emprunteur'!I201+F33</f>
        <v>#DIV/0!</v>
      </c>
      <c r="G24" s="421" t="e">
        <f>'Données emprunteur'!J201+G33</f>
        <v>#DIV/0!</v>
      </c>
      <c r="I24" s="408" t="s">
        <v>574</v>
      </c>
      <c r="J24" s="409">
        <f>SUM(J22:J23)</f>
        <v>0</v>
      </c>
      <c r="K24" s="409">
        <f t="shared" ref="K24:Q24" si="17">SUM(K22:K23)</f>
        <v>0</v>
      </c>
      <c r="L24" s="409" t="e">
        <f t="shared" si="17"/>
        <v>#DIV/0!</v>
      </c>
      <c r="M24" s="409" t="e">
        <f t="shared" si="17"/>
        <v>#DIV/0!</v>
      </c>
      <c r="N24" s="409" t="e">
        <f t="shared" si="17"/>
        <v>#DIV/0!</v>
      </c>
      <c r="O24" s="409" t="e">
        <f t="shared" si="17"/>
        <v>#DIV/0!</v>
      </c>
      <c r="P24" s="409" t="e">
        <f t="shared" si="17"/>
        <v>#DIV/0!</v>
      </c>
      <c r="Q24" s="409" t="e">
        <f t="shared" si="17"/>
        <v>#DIV/0!</v>
      </c>
    </row>
    <row r="25" spans="1:17" ht="13.5" thickBot="1">
      <c r="A25" s="7"/>
      <c r="B25" s="7"/>
      <c r="C25" s="61"/>
      <c r="D25" s="61"/>
      <c r="E25" s="61"/>
      <c r="F25" s="61"/>
      <c r="G25" s="61"/>
      <c r="I25" s="410" t="s">
        <v>74</v>
      </c>
      <c r="J25" s="411">
        <f>J24+J21+J18</f>
        <v>0</v>
      </c>
      <c r="K25" s="411">
        <f t="shared" ref="K25:Q25" si="18">K24+K21+K18</f>
        <v>0</v>
      </c>
      <c r="L25" s="411" t="e">
        <f t="shared" si="18"/>
        <v>#DIV/0!</v>
      </c>
      <c r="M25" s="411" t="e">
        <f t="shared" si="18"/>
        <v>#DIV/0!</v>
      </c>
      <c r="N25" s="411" t="e">
        <f t="shared" si="18"/>
        <v>#DIV/0!</v>
      </c>
      <c r="O25" s="411" t="e">
        <f t="shared" si="18"/>
        <v>#DIV/0!</v>
      </c>
      <c r="P25" s="411" t="e">
        <f t="shared" si="18"/>
        <v>#DIV/0!</v>
      </c>
      <c r="Q25" s="411" t="e">
        <f t="shared" si="18"/>
        <v>#DIV/0!</v>
      </c>
    </row>
    <row r="26" spans="1:17" ht="13.5" thickTop="1">
      <c r="A26" s="323" t="s">
        <v>24</v>
      </c>
      <c r="B26" s="324" t="e">
        <f t="shared" ref="B26:G26" si="19">B22-B24</f>
        <v>#DIV/0!</v>
      </c>
      <c r="C26" s="324" t="e">
        <f t="shared" si="19"/>
        <v>#DIV/0!</v>
      </c>
      <c r="D26" s="324" t="e">
        <f t="shared" si="19"/>
        <v>#DIV/0!</v>
      </c>
      <c r="E26" s="324" t="e">
        <f t="shared" si="19"/>
        <v>#DIV/0!</v>
      </c>
      <c r="F26" s="324" t="e">
        <f t="shared" si="19"/>
        <v>#DIV/0!</v>
      </c>
      <c r="G26" s="324" t="e">
        <f t="shared" si="19"/>
        <v>#DIV/0!</v>
      </c>
      <c r="L26" s="96"/>
      <c r="M26" s="96"/>
      <c r="N26" s="96"/>
      <c r="O26" s="96"/>
      <c r="P26" s="1"/>
      <c r="Q26" s="1"/>
    </row>
    <row r="27" spans="1:17">
      <c r="A27" s="7"/>
      <c r="B27" s="61"/>
      <c r="C27" s="61"/>
      <c r="D27" s="61"/>
      <c r="E27" s="61"/>
      <c r="F27" s="61"/>
      <c r="G27" s="61"/>
      <c r="K27" s="449"/>
      <c r="L27" s="450" t="e">
        <f t="shared" ref="L27:Q27" si="20">L24+L21+L17+L16-L12-L8-L7-L6</f>
        <v>#DIV/0!</v>
      </c>
      <c r="M27" s="450" t="e">
        <f t="shared" si="20"/>
        <v>#DIV/0!</v>
      </c>
      <c r="N27" s="450" t="e">
        <f t="shared" si="20"/>
        <v>#DIV/0!</v>
      </c>
      <c r="O27" s="450" t="e">
        <f t="shared" si="20"/>
        <v>#DIV/0!</v>
      </c>
      <c r="P27" s="450" t="e">
        <f t="shared" si="20"/>
        <v>#DIV/0!</v>
      </c>
      <c r="Q27" s="450" t="e">
        <f t="shared" si="20"/>
        <v>#DIV/0!</v>
      </c>
    </row>
    <row r="28" spans="1:17">
      <c r="A28" s="7" t="s">
        <v>534</v>
      </c>
      <c r="B28" s="452" t="e">
        <f>'Données emprunteur'!F194*projections!B26</f>
        <v>#DIV/0!</v>
      </c>
      <c r="C28" s="453" t="e">
        <f>'Données emprunteur'!G194*projections!C26</f>
        <v>#DIV/0!</v>
      </c>
      <c r="D28" s="453" t="e">
        <f>'Données emprunteur'!H194*projections!D26</f>
        <v>#DIV/0!</v>
      </c>
      <c r="E28" s="453" t="e">
        <f>'Données emprunteur'!I194*projections!E26</f>
        <v>#DIV/0!</v>
      </c>
      <c r="F28" s="453" t="e">
        <f>'Données emprunteur'!J194*projections!F26</f>
        <v>#DIV/0!</v>
      </c>
      <c r="G28" s="453" t="e">
        <f>'Données emprunteur'!K194*projections!G26</f>
        <v>#DIV/0!</v>
      </c>
      <c r="L28" s="413"/>
      <c r="M28" s="413"/>
      <c r="N28" s="413"/>
      <c r="O28" s="413"/>
      <c r="P28" s="413"/>
      <c r="Q28" s="413"/>
    </row>
    <row r="29" spans="1:17">
      <c r="A29" s="7"/>
      <c r="B29" s="61"/>
      <c r="C29" s="61"/>
      <c r="D29" s="61"/>
      <c r="E29" s="61"/>
      <c r="F29" s="61"/>
      <c r="G29" s="61"/>
      <c r="J29" s="404"/>
      <c r="K29" s="3"/>
    </row>
    <row r="30" spans="1:17">
      <c r="A30" s="323" t="s">
        <v>25</v>
      </c>
      <c r="B30" s="324" t="e">
        <f t="shared" ref="B30:G30" si="21">B26-B28</f>
        <v>#DIV/0!</v>
      </c>
      <c r="C30" s="324" t="e">
        <f t="shared" si="21"/>
        <v>#DIV/0!</v>
      </c>
      <c r="D30" s="324" t="e">
        <f t="shared" si="21"/>
        <v>#DIV/0!</v>
      </c>
      <c r="E30" s="324" t="e">
        <f t="shared" si="21"/>
        <v>#DIV/0!</v>
      </c>
      <c r="F30" s="324" t="e">
        <f t="shared" si="21"/>
        <v>#DIV/0!</v>
      </c>
      <c r="G30" s="324" t="e">
        <f t="shared" si="21"/>
        <v>#DIV/0!</v>
      </c>
    </row>
    <row r="31" spans="1:17" ht="6.95" customHeight="1">
      <c r="A31" s="17"/>
      <c r="B31" s="17"/>
      <c r="C31" s="17"/>
      <c r="D31" s="17"/>
      <c r="E31" s="17"/>
      <c r="F31" s="17"/>
      <c r="G31" s="17"/>
    </row>
    <row r="32" spans="1:17">
      <c r="A32" s="101" t="s">
        <v>97</v>
      </c>
      <c r="B32" s="96"/>
      <c r="C32" s="96"/>
      <c r="D32" s="96"/>
      <c r="E32" s="96"/>
      <c r="F32" s="96"/>
      <c r="K32" s="3"/>
    </row>
    <row r="33" spans="1:7">
      <c r="A33" s="48" t="s">
        <v>98</v>
      </c>
      <c r="B33" s="424">
        <f>K15*'Données emprunteur'!$C$197</f>
        <v>0</v>
      </c>
      <c r="C33" s="425" t="e">
        <f>L15*'Données emprunteur'!$C$197</f>
        <v>#DIV/0!</v>
      </c>
      <c r="D33" s="425" t="e">
        <f>M15*'Données emprunteur'!$C$197</f>
        <v>#DIV/0!</v>
      </c>
      <c r="E33" s="425" t="e">
        <f>N15*'Données emprunteur'!$C$197</f>
        <v>#DIV/0!</v>
      </c>
      <c r="F33" s="425" t="e">
        <f>O15*'Données emprunteur'!$C$197</f>
        <v>#DIV/0!</v>
      </c>
      <c r="G33" s="425" t="e">
        <f>P15*'Données emprunteur'!$C$197</f>
        <v>#DIV/0!</v>
      </c>
    </row>
    <row r="34" spans="1:7">
      <c r="A34" s="48" t="s">
        <v>99</v>
      </c>
      <c r="B34" s="424">
        <f>'Données emprunteur'!E201</f>
        <v>0</v>
      </c>
      <c r="C34" s="425" t="e">
        <f>'Données emprunteur'!F201</f>
        <v>#DIV/0!</v>
      </c>
      <c r="D34" s="425" t="e">
        <f>'Données emprunteur'!G201</f>
        <v>#DIV/0!</v>
      </c>
      <c r="E34" s="425" t="e">
        <f>'Données emprunteur'!H201</f>
        <v>#DIV/0!</v>
      </c>
      <c r="F34" s="425" t="e">
        <f>'Données emprunteur'!I201</f>
        <v>#DIV/0!</v>
      </c>
      <c r="G34" s="425" t="e">
        <f>'Données emprunteur'!J201</f>
        <v>#DIV/0!</v>
      </c>
    </row>
    <row r="35" spans="1:7">
      <c r="B35" s="96"/>
      <c r="C35" s="96"/>
      <c r="D35" s="96"/>
      <c r="E35" s="96"/>
      <c r="F35" s="96"/>
    </row>
    <row r="36" spans="1:7">
      <c r="A36" t="s">
        <v>26</v>
      </c>
      <c r="B36" s="96">
        <f t="shared" ref="B36:G36" si="22">SUM(B33:B35)</f>
        <v>0</v>
      </c>
      <c r="C36" s="96" t="e">
        <f t="shared" si="22"/>
        <v>#DIV/0!</v>
      </c>
      <c r="D36" s="96" t="e">
        <f t="shared" si="22"/>
        <v>#DIV/0!</v>
      </c>
      <c r="E36" s="96" t="e">
        <f t="shared" si="22"/>
        <v>#DIV/0!</v>
      </c>
      <c r="F36" s="96" t="e">
        <f t="shared" si="22"/>
        <v>#DIV/0!</v>
      </c>
      <c r="G36" s="96" t="e">
        <f t="shared" si="22"/>
        <v>#DIV/0!</v>
      </c>
    </row>
    <row r="37" spans="1:7">
      <c r="B37" s="96"/>
      <c r="C37" s="96"/>
      <c r="D37" s="96"/>
      <c r="E37" s="96"/>
      <c r="F37" s="96"/>
    </row>
    <row r="38" spans="1:7">
      <c r="A38" s="48" t="s">
        <v>100</v>
      </c>
      <c r="B38" s="424" t="e">
        <f>'Données emprunteur'!E200</f>
        <v>#DIV/0!</v>
      </c>
      <c r="C38" s="425" t="e">
        <f>'Données emprunteur'!F200</f>
        <v>#DIV/0!</v>
      </c>
      <c r="D38" s="425" t="e">
        <f>'Données emprunteur'!G200</f>
        <v>#DIV/0!</v>
      </c>
      <c r="E38" s="425" t="e">
        <f>'Données emprunteur'!H200</f>
        <v>#DIV/0!</v>
      </c>
      <c r="F38" s="425" t="e">
        <f>'Données emprunteur'!I200</f>
        <v>#DIV/0!</v>
      </c>
      <c r="G38" s="425" t="e">
        <f>'Données emprunteur'!J200</f>
        <v>#DIV/0!</v>
      </c>
    </row>
    <row r="39" spans="1:7">
      <c r="B39" s="96"/>
      <c r="C39" s="96"/>
      <c r="D39" s="96"/>
      <c r="E39" s="96"/>
      <c r="F39" s="96"/>
    </row>
  </sheetData>
  <sheetProtection password="83D3" sheet="1" objects="1" scenarios="1" formatCells="0" formatColumns="0" formatRows="0"/>
  <protectedRanges>
    <protectedRange sqref="L20:Q20" name="Range25"/>
    <protectedRange sqref="K15:K16" name="Range23"/>
    <protectedRange sqref="L15:Q15" name="Range21"/>
    <protectedRange sqref="L15:Q15" name="Range20"/>
    <protectedRange sqref="L19:Q19" name="Range18"/>
    <protectedRange sqref="L10:Q10" name="Range16"/>
    <protectedRange sqref="B38:G38" name="Range14"/>
    <protectedRange sqref="B28:G28" name="Range12"/>
    <protectedRange sqref="B20:G20" name="Range10"/>
    <protectedRange sqref="B6 B7:G7" name="Range8"/>
    <protectedRange sqref="B28:G28" name="Range6_1_1"/>
    <protectedRange sqref="B24:G24" name="Range4_1_1"/>
    <protectedRange sqref="B12:G12" name="Range3_1_1"/>
    <protectedRange sqref="B12:G14" name="Range8_1_1"/>
    <protectedRange sqref="B6 B7:G7" name="Range2_1_1"/>
    <protectedRange sqref="B3:F3" name="Range7"/>
    <protectedRange sqref="B12:G14" name="Range9"/>
    <protectedRange sqref="B24:G24" name="Range11"/>
    <protectedRange sqref="B33:G34" name="Range13"/>
    <protectedRange sqref="L5:Q8 L16:Q17" name="Range15"/>
    <protectedRange sqref="L22:Q23" name="Range19"/>
    <protectedRange sqref="K19" name="Range22"/>
    <protectedRange sqref="K19:K20" name="Range24"/>
  </protectedRanges>
  <mergeCells count="5">
    <mergeCell ref="B3:F3"/>
    <mergeCell ref="I1:J1"/>
    <mergeCell ref="I2:J2"/>
    <mergeCell ref="B1:F1"/>
    <mergeCell ref="B2:F2"/>
  </mergeCells>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14"/>
  </sheetPr>
  <dimension ref="A1:J140"/>
  <sheetViews>
    <sheetView topLeftCell="A114" workbookViewId="0">
      <selection activeCell="J4" sqref="J4"/>
    </sheetView>
  </sheetViews>
  <sheetFormatPr defaultRowHeight="12.75"/>
  <cols>
    <col min="1" max="1" width="10.140625" customWidth="1"/>
    <col min="2" max="2" width="34.7109375" customWidth="1"/>
    <col min="3" max="4" width="4.42578125" customWidth="1"/>
    <col min="5" max="5" width="8" customWidth="1"/>
    <col min="6" max="6" width="40.28515625" customWidth="1"/>
  </cols>
  <sheetData>
    <row r="1" spans="1:10" ht="21" thickBot="1">
      <c r="A1" s="898" t="s">
        <v>168</v>
      </c>
      <c r="B1" s="898"/>
      <c r="C1" s="898"/>
      <c r="D1" s="898"/>
      <c r="E1" s="898"/>
      <c r="F1" s="898"/>
      <c r="G1" s="898"/>
      <c r="H1" s="898"/>
    </row>
    <row r="2" spans="1:10" ht="12.75" customHeight="1">
      <c r="C2" s="340"/>
      <c r="D2" s="341"/>
    </row>
    <row r="3" spans="1:10" ht="18">
      <c r="A3" s="55" t="s">
        <v>91</v>
      </c>
      <c r="C3" s="342"/>
      <c r="D3" s="343"/>
      <c r="E3" s="344" t="s">
        <v>169</v>
      </c>
      <c r="F3" s="6"/>
      <c r="G3" s="899" t="s">
        <v>487</v>
      </c>
      <c r="H3" s="899"/>
      <c r="I3" s="10"/>
    </row>
    <row r="4" spans="1:10" ht="12.75" customHeight="1">
      <c r="A4">
        <v>100</v>
      </c>
      <c r="B4" t="s">
        <v>170</v>
      </c>
      <c r="C4" s="342"/>
      <c r="D4" s="345"/>
      <c r="E4" s="2">
        <v>10001</v>
      </c>
      <c r="F4" s="50" t="s">
        <v>171</v>
      </c>
      <c r="G4" s="346"/>
      <c r="H4" s="346"/>
      <c r="I4" s="10"/>
      <c r="J4" t="str">
        <f>CONCATENATE(E4," ",F4)</f>
        <v>10001 Extraction de charbon</v>
      </c>
    </row>
    <row r="5" spans="1:10" ht="12.75" customHeight="1">
      <c r="A5">
        <v>200</v>
      </c>
      <c r="B5" t="s">
        <v>172</v>
      </c>
      <c r="C5" s="342"/>
      <c r="D5" s="900">
        <v>100</v>
      </c>
      <c r="E5" s="2">
        <f>E4+1</f>
        <v>10002</v>
      </c>
      <c r="F5" s="50" t="s">
        <v>173</v>
      </c>
      <c r="G5" s="901" t="s">
        <v>174</v>
      </c>
      <c r="H5" s="901"/>
      <c r="I5" s="347"/>
      <c r="J5" t="str">
        <f t="shared" ref="J5:J68" si="0">CONCATENATE(E5," ",F5)</f>
        <v>10002 Production de pétrole brut</v>
      </c>
    </row>
    <row r="6" spans="1:10">
      <c r="A6">
        <v>210</v>
      </c>
      <c r="B6" t="s">
        <v>175</v>
      </c>
      <c r="C6" s="342"/>
      <c r="D6" s="900"/>
      <c r="E6" s="2">
        <f>E5+1</f>
        <v>10003</v>
      </c>
      <c r="F6" s="50" t="s">
        <v>176</v>
      </c>
      <c r="G6" s="901"/>
      <c r="H6" s="901"/>
      <c r="I6" s="347"/>
      <c r="J6" t="str">
        <f t="shared" si="0"/>
        <v>10003 Extraction de minerais metalliques</v>
      </c>
    </row>
    <row r="7" spans="1:10">
      <c r="A7">
        <v>220</v>
      </c>
      <c r="B7" t="s">
        <v>177</v>
      </c>
      <c r="C7" s="342"/>
      <c r="D7" s="900"/>
      <c r="E7" s="2">
        <f>E6+1</f>
        <v>10004</v>
      </c>
      <c r="F7" s="50" t="s">
        <v>178</v>
      </c>
      <c r="G7" s="348"/>
      <c r="H7" s="348"/>
      <c r="I7" s="347"/>
      <c r="J7" t="str">
        <f t="shared" si="0"/>
        <v>10004 Extract.matieres minérales non metalliques</v>
      </c>
    </row>
    <row r="8" spans="1:10">
      <c r="A8">
        <v>230</v>
      </c>
      <c r="B8" t="s">
        <v>179</v>
      </c>
      <c r="C8" s="342"/>
      <c r="D8" s="900"/>
      <c r="E8" s="2">
        <f>E7+1</f>
        <v>10005</v>
      </c>
      <c r="F8" s="50" t="s">
        <v>180</v>
      </c>
      <c r="G8" s="348"/>
      <c r="H8" s="348"/>
      <c r="I8" s="347"/>
      <c r="J8" t="str">
        <f t="shared" si="0"/>
        <v>10005 Raffinerie de pétrole</v>
      </c>
    </row>
    <row r="9" spans="1:10">
      <c r="A9">
        <v>240</v>
      </c>
      <c r="B9" t="s">
        <v>181</v>
      </c>
      <c r="C9" s="342"/>
      <c r="D9" s="900"/>
      <c r="E9" s="2">
        <f>E8+1</f>
        <v>10006</v>
      </c>
      <c r="F9" s="50" t="s">
        <v>182</v>
      </c>
      <c r="G9" s="348"/>
      <c r="H9" s="348"/>
      <c r="I9" s="347"/>
      <c r="J9" t="str">
        <f t="shared" si="0"/>
        <v>10006 Pêcherie</v>
      </c>
    </row>
    <row r="10" spans="1:10">
      <c r="A10">
        <v>250</v>
      </c>
      <c r="B10" t="s">
        <v>183</v>
      </c>
      <c r="C10" s="342"/>
      <c r="D10" s="900"/>
      <c r="E10" s="2">
        <f>E9+5</f>
        <v>10011</v>
      </c>
      <c r="F10" s="45" t="s">
        <v>184</v>
      </c>
      <c r="G10" s="346"/>
      <c r="H10" s="346"/>
      <c r="I10" s="10"/>
      <c r="J10" t="str">
        <f t="shared" si="0"/>
        <v>10011 Autres ressources naturelles</v>
      </c>
    </row>
    <row r="11" spans="1:10" ht="12.75" customHeight="1">
      <c r="A11">
        <v>260</v>
      </c>
      <c r="B11" t="s">
        <v>185</v>
      </c>
      <c r="C11" s="342"/>
      <c r="D11" s="349"/>
      <c r="E11">
        <v>20001</v>
      </c>
      <c r="F11" s="7" t="s">
        <v>186</v>
      </c>
      <c r="G11" s="44"/>
      <c r="H11" s="44"/>
      <c r="J11" t="str">
        <f t="shared" si="0"/>
        <v>20001 Industrie de la viande</v>
      </c>
    </row>
    <row r="12" spans="1:10">
      <c r="A12">
        <v>270</v>
      </c>
      <c r="B12" t="s">
        <v>187</v>
      </c>
      <c r="C12" s="342"/>
      <c r="D12" s="349"/>
      <c r="E12">
        <f>E11+1</f>
        <v>20002</v>
      </c>
      <c r="F12" s="7" t="s">
        <v>188</v>
      </c>
      <c r="G12" s="44"/>
      <c r="H12" s="44"/>
      <c r="J12" t="str">
        <f t="shared" si="0"/>
        <v>20002 Industrie du lait</v>
      </c>
    </row>
    <row r="13" spans="1:10">
      <c r="A13">
        <v>280</v>
      </c>
      <c r="B13" t="s">
        <v>189</v>
      </c>
      <c r="C13" s="342"/>
      <c r="D13" s="349"/>
      <c r="E13">
        <f t="shared" ref="E13:E18" si="1">E12+1</f>
        <v>20003</v>
      </c>
      <c r="F13" s="7" t="s">
        <v>190</v>
      </c>
      <c r="G13" s="44"/>
      <c r="H13" s="44"/>
      <c r="J13" t="str">
        <f t="shared" si="0"/>
        <v>20003 Conserverie de fruits et de légumes</v>
      </c>
    </row>
    <row r="14" spans="1:10">
      <c r="A14">
        <v>290</v>
      </c>
      <c r="B14" t="s">
        <v>191</v>
      </c>
      <c r="C14" s="342"/>
      <c r="D14" s="895">
        <v>200</v>
      </c>
      <c r="E14">
        <f t="shared" si="1"/>
        <v>20004</v>
      </c>
      <c r="F14" s="7" t="s">
        <v>192</v>
      </c>
      <c r="G14" s="896" t="s">
        <v>193</v>
      </c>
      <c r="H14" s="896"/>
      <c r="J14" t="str">
        <f t="shared" si="0"/>
        <v>20004 Conserverie de poissons</v>
      </c>
    </row>
    <row r="15" spans="1:10">
      <c r="A15">
        <v>300</v>
      </c>
      <c r="B15" t="s">
        <v>194</v>
      </c>
      <c r="C15" s="342"/>
      <c r="D15" s="895"/>
      <c r="E15">
        <f t="shared" si="1"/>
        <v>20005</v>
      </c>
      <c r="F15" s="7" t="s">
        <v>195</v>
      </c>
      <c r="G15" s="896"/>
      <c r="H15" s="896"/>
      <c r="J15" t="str">
        <f t="shared" si="0"/>
        <v>20005 Huileries</v>
      </c>
    </row>
    <row r="16" spans="1:10">
      <c r="A16">
        <v>400</v>
      </c>
      <c r="B16" t="s">
        <v>196</v>
      </c>
      <c r="C16" s="342"/>
      <c r="D16" s="895"/>
      <c r="E16">
        <f t="shared" si="1"/>
        <v>20006</v>
      </c>
      <c r="F16" s="7" t="s">
        <v>197</v>
      </c>
      <c r="G16" s="44"/>
      <c r="H16" s="44"/>
      <c r="J16" t="str">
        <f t="shared" si="0"/>
        <v>20006 Minoterie</v>
      </c>
    </row>
    <row r="17" spans="1:10">
      <c r="A17">
        <v>500</v>
      </c>
      <c r="B17" t="s">
        <v>198</v>
      </c>
      <c r="C17" s="342"/>
      <c r="D17" s="349"/>
      <c r="E17">
        <f t="shared" si="1"/>
        <v>20007</v>
      </c>
      <c r="F17" s="7" t="s">
        <v>199</v>
      </c>
      <c r="G17" s="44"/>
      <c r="H17" s="44"/>
      <c r="J17" t="str">
        <f t="shared" si="0"/>
        <v>20007 Boulangerie-Patisserie</v>
      </c>
    </row>
    <row r="18" spans="1:10">
      <c r="A18">
        <v>600</v>
      </c>
      <c r="B18" t="s">
        <v>200</v>
      </c>
      <c r="C18" s="342"/>
      <c r="D18" s="349"/>
      <c r="E18">
        <f t="shared" si="1"/>
        <v>20008</v>
      </c>
      <c r="F18" s="7" t="s">
        <v>201</v>
      </c>
      <c r="G18" s="44"/>
      <c r="H18" s="44"/>
      <c r="J18" t="str">
        <f t="shared" si="0"/>
        <v>20008 Industrie du sucre</v>
      </c>
    </row>
    <row r="19" spans="1:10">
      <c r="A19">
        <v>700</v>
      </c>
      <c r="B19" t="s">
        <v>202</v>
      </c>
      <c r="C19" s="342"/>
      <c r="D19" s="349"/>
      <c r="E19">
        <f>E18+3</f>
        <v>20011</v>
      </c>
      <c r="F19" s="45" t="s">
        <v>203</v>
      </c>
      <c r="G19" s="44"/>
      <c r="H19" s="44"/>
      <c r="J19" t="str">
        <f t="shared" si="0"/>
        <v>20011 Autres industries alimentaires</v>
      </c>
    </row>
    <row r="20" spans="1:10">
      <c r="A20">
        <v>800</v>
      </c>
      <c r="B20" t="s">
        <v>204</v>
      </c>
      <c r="C20" s="342"/>
      <c r="D20" s="897">
        <v>210</v>
      </c>
      <c r="E20">
        <v>21001</v>
      </c>
      <c r="F20" s="7" t="s">
        <v>205</v>
      </c>
      <c r="G20" s="350"/>
      <c r="H20" s="350"/>
      <c r="J20" t="str">
        <f t="shared" si="0"/>
        <v>21001 Distillerie</v>
      </c>
    </row>
    <row r="21" spans="1:10">
      <c r="A21">
        <v>900</v>
      </c>
      <c r="B21" t="s">
        <v>206</v>
      </c>
      <c r="C21" s="342"/>
      <c r="D21" s="897"/>
      <c r="E21">
        <f>E20+1</f>
        <v>21002</v>
      </c>
      <c r="F21" s="7" t="s">
        <v>207</v>
      </c>
      <c r="G21" s="902" t="s">
        <v>175</v>
      </c>
      <c r="H21" s="902"/>
      <c r="J21" t="str">
        <f t="shared" si="0"/>
        <v>21002 Brasserie</v>
      </c>
    </row>
    <row r="22" spans="1:10">
      <c r="A22">
        <v>1000</v>
      </c>
      <c r="B22" t="s">
        <v>208</v>
      </c>
      <c r="C22" s="342"/>
      <c r="D22" s="897"/>
      <c r="E22">
        <f>E21+1</f>
        <v>21003</v>
      </c>
      <c r="F22" s="7" t="s">
        <v>209</v>
      </c>
      <c r="G22" s="902"/>
      <c r="H22" s="902"/>
      <c r="J22" t="str">
        <f t="shared" si="0"/>
        <v>21003 Boissons gazeuses</v>
      </c>
    </row>
    <row r="23" spans="1:10">
      <c r="A23">
        <v>1100</v>
      </c>
      <c r="B23" t="s">
        <v>210</v>
      </c>
      <c r="C23" s="342"/>
      <c r="D23" s="897"/>
      <c r="E23">
        <f>E22+8</f>
        <v>21011</v>
      </c>
      <c r="F23" s="45" t="s">
        <v>211</v>
      </c>
      <c r="G23" s="350"/>
      <c r="H23" s="350"/>
      <c r="J23" t="str">
        <f t="shared" si="0"/>
        <v>21011 Autres industries des boissons</v>
      </c>
    </row>
    <row r="24" spans="1:10" ht="12.75" customHeight="1">
      <c r="A24">
        <v>1200</v>
      </c>
      <c r="B24" t="s">
        <v>212</v>
      </c>
      <c r="C24" s="342"/>
      <c r="D24" s="351"/>
      <c r="E24">
        <v>22001</v>
      </c>
      <c r="F24" s="7" t="s">
        <v>213</v>
      </c>
      <c r="G24" s="352"/>
      <c r="H24" s="352"/>
      <c r="J24" t="str">
        <f t="shared" si="0"/>
        <v>22001 Scierie</v>
      </c>
    </row>
    <row r="25" spans="1:10">
      <c r="A25">
        <v>1300</v>
      </c>
      <c r="B25" t="s">
        <v>214</v>
      </c>
      <c r="C25" s="342"/>
      <c r="D25" s="903">
        <v>220</v>
      </c>
      <c r="E25">
        <f>E24+1</f>
        <v>22002</v>
      </c>
      <c r="F25" s="7" t="s">
        <v>215</v>
      </c>
      <c r="G25" s="352"/>
      <c r="H25" s="352"/>
      <c r="J25" t="str">
        <f t="shared" si="0"/>
        <v>22002 Fabrication de meubles</v>
      </c>
    </row>
    <row r="26" spans="1:10" ht="12.75" customHeight="1">
      <c r="A26">
        <v>1400</v>
      </c>
      <c r="B26" t="s">
        <v>216</v>
      </c>
      <c r="C26" s="342"/>
      <c r="D26" s="903"/>
      <c r="E26">
        <f>E25+1</f>
        <v>22003</v>
      </c>
      <c r="F26" s="7" t="s">
        <v>217</v>
      </c>
      <c r="G26" s="904" t="s">
        <v>177</v>
      </c>
      <c r="H26" s="904"/>
      <c r="J26" t="str">
        <f t="shared" si="0"/>
        <v>22003 Vannerie</v>
      </c>
    </row>
    <row r="27" spans="1:10" ht="12.75" customHeight="1">
      <c r="A27">
        <v>1500</v>
      </c>
      <c r="B27" t="s">
        <v>218</v>
      </c>
      <c r="C27" s="342"/>
      <c r="D27" s="903"/>
      <c r="E27">
        <f>E26+1</f>
        <v>22004</v>
      </c>
      <c r="F27" s="7" t="s">
        <v>219</v>
      </c>
      <c r="G27" s="353"/>
      <c r="H27" s="353"/>
      <c r="J27" t="str">
        <f t="shared" si="0"/>
        <v>22004 Industrie du papier</v>
      </c>
    </row>
    <row r="28" spans="1:10">
      <c r="A28">
        <v>1510</v>
      </c>
      <c r="B28" t="s">
        <v>220</v>
      </c>
      <c r="C28" s="342"/>
      <c r="D28" s="351"/>
      <c r="E28">
        <f>E27+7</f>
        <v>22011</v>
      </c>
      <c r="F28" s="45" t="s">
        <v>221</v>
      </c>
      <c r="G28" s="352"/>
      <c r="H28" s="352"/>
      <c r="J28" t="str">
        <f t="shared" si="0"/>
        <v>22011 Autres industries du bois</v>
      </c>
    </row>
    <row r="29" spans="1:10">
      <c r="A29">
        <v>1520</v>
      </c>
      <c r="B29" t="s">
        <v>222</v>
      </c>
      <c r="C29" s="342"/>
      <c r="D29" s="354"/>
      <c r="E29">
        <v>23001</v>
      </c>
      <c r="F29" s="7" t="s">
        <v>223</v>
      </c>
      <c r="G29" s="355"/>
      <c r="H29" s="355"/>
      <c r="J29" t="str">
        <f t="shared" si="0"/>
        <v>23001 Chimie de base</v>
      </c>
    </row>
    <row r="30" spans="1:10">
      <c r="A30">
        <v>1530</v>
      </c>
      <c r="B30" t="s">
        <v>224</v>
      </c>
      <c r="C30" s="342"/>
      <c r="D30" s="912">
        <v>230</v>
      </c>
      <c r="E30">
        <f>E29+1</f>
        <v>23002</v>
      </c>
      <c r="F30" s="7" t="s">
        <v>225</v>
      </c>
      <c r="G30" s="913" t="s">
        <v>179</v>
      </c>
      <c r="H30" s="913"/>
      <c r="J30" t="str">
        <f t="shared" si="0"/>
        <v>23002 Engrais et pesticides</v>
      </c>
    </row>
    <row r="31" spans="1:10">
      <c r="A31">
        <v>1540</v>
      </c>
      <c r="B31" t="s">
        <v>226</v>
      </c>
      <c r="C31" s="342"/>
      <c r="D31" s="912"/>
      <c r="E31">
        <f>E30+1</f>
        <v>23003</v>
      </c>
      <c r="F31" s="7" t="s">
        <v>227</v>
      </c>
      <c r="G31" s="913"/>
      <c r="H31" s="913"/>
      <c r="J31" t="str">
        <f t="shared" si="0"/>
        <v>23003 Peintures, vernis</v>
      </c>
    </row>
    <row r="32" spans="1:10" ht="15.75" customHeight="1">
      <c r="A32">
        <v>1550</v>
      </c>
      <c r="B32" t="s">
        <v>228</v>
      </c>
      <c r="C32" s="342"/>
      <c r="D32" s="912"/>
      <c r="E32" s="2">
        <f>E31+1</f>
        <v>23004</v>
      </c>
      <c r="F32" s="50" t="s">
        <v>229</v>
      </c>
      <c r="G32" s="356"/>
      <c r="H32" s="356"/>
      <c r="J32" t="str">
        <f t="shared" si="0"/>
        <v>23004 Produits de nettoyage, toilette, beauté</v>
      </c>
    </row>
    <row r="33" spans="1:10" ht="12.75" customHeight="1">
      <c r="A33">
        <v>1560</v>
      </c>
      <c r="B33" t="s">
        <v>230</v>
      </c>
      <c r="C33" s="342"/>
      <c r="D33" s="354"/>
      <c r="E33" s="2">
        <f>E32+7</f>
        <v>23011</v>
      </c>
      <c r="F33" s="45" t="s">
        <v>231</v>
      </c>
      <c r="G33" s="356"/>
      <c r="H33" s="356"/>
      <c r="J33" t="str">
        <f t="shared" si="0"/>
        <v>23011 Autres industries chimiques</v>
      </c>
    </row>
    <row r="34" spans="1:10">
      <c r="A34">
        <v>1600</v>
      </c>
      <c r="B34" t="s">
        <v>232</v>
      </c>
      <c r="C34" s="342"/>
      <c r="D34" s="357"/>
      <c r="E34">
        <v>24001</v>
      </c>
      <c r="F34" s="7" t="s">
        <v>233</v>
      </c>
      <c r="G34" s="358"/>
      <c r="H34" s="358"/>
      <c r="J34" t="str">
        <f t="shared" si="0"/>
        <v>24001 Filature, tissage</v>
      </c>
    </row>
    <row r="35" spans="1:10">
      <c r="C35" s="342"/>
      <c r="D35" s="906">
        <v>240</v>
      </c>
      <c r="E35">
        <f>E34+1</f>
        <v>24002</v>
      </c>
      <c r="F35" s="7" t="s">
        <v>234</v>
      </c>
      <c r="G35" s="358"/>
      <c r="H35" s="358"/>
      <c r="J35" t="str">
        <f t="shared" si="0"/>
        <v>24002 Bonnetterie</v>
      </c>
    </row>
    <row r="36" spans="1:10" ht="12.75" customHeight="1">
      <c r="C36" s="342"/>
      <c r="D36" s="906"/>
      <c r="E36">
        <f>E35+1</f>
        <v>24003</v>
      </c>
      <c r="F36" s="7" t="s">
        <v>235</v>
      </c>
      <c r="G36" s="907" t="s">
        <v>181</v>
      </c>
      <c r="H36" s="907"/>
      <c r="J36" t="str">
        <f t="shared" si="0"/>
        <v>24003 Fabrication de tapis</v>
      </c>
    </row>
    <row r="37" spans="1:10" ht="12.75" customHeight="1">
      <c r="D37" s="906"/>
      <c r="E37">
        <f>E36+1</f>
        <v>24004</v>
      </c>
      <c r="F37" s="7" t="s">
        <v>236</v>
      </c>
      <c r="G37" s="907"/>
      <c r="H37" s="907"/>
      <c r="J37" t="str">
        <f t="shared" si="0"/>
        <v>24004 Corderie, ficellerie</v>
      </c>
    </row>
    <row r="38" spans="1:10">
      <c r="D38" s="359"/>
      <c r="E38">
        <f>E37+1</f>
        <v>24005</v>
      </c>
      <c r="F38" s="7" t="s">
        <v>237</v>
      </c>
      <c r="G38" s="14"/>
      <c r="H38" s="14"/>
      <c r="J38" t="str">
        <f t="shared" si="0"/>
        <v>24005 Confection</v>
      </c>
    </row>
    <row r="39" spans="1:10">
      <c r="D39" s="359"/>
      <c r="E39">
        <f>E38+6</f>
        <v>24011</v>
      </c>
      <c r="F39" s="45" t="s">
        <v>238</v>
      </c>
      <c r="G39" s="360"/>
      <c r="H39" s="360"/>
      <c r="J39" t="str">
        <f t="shared" si="0"/>
        <v>24011 Autres industries du textile</v>
      </c>
    </row>
    <row r="40" spans="1:10">
      <c r="D40" s="346">
        <v>250</v>
      </c>
      <c r="E40" s="22">
        <v>25011</v>
      </c>
      <c r="F40" s="46" t="s">
        <v>239</v>
      </c>
      <c r="G40" s="361" t="s">
        <v>240</v>
      </c>
      <c r="H40" s="361"/>
      <c r="J40" t="str">
        <f t="shared" si="0"/>
        <v>25011 Fabrication de produits pharmaceutiques</v>
      </c>
    </row>
    <row r="41" spans="1:10">
      <c r="D41" s="362">
        <v>260</v>
      </c>
      <c r="E41" s="6">
        <v>26011</v>
      </c>
      <c r="F41" s="45" t="s">
        <v>241</v>
      </c>
      <c r="G41" s="363" t="s">
        <v>242</v>
      </c>
      <c r="H41" s="363"/>
      <c r="J41" t="str">
        <f t="shared" si="0"/>
        <v>26011 Imprimerie et maisons d'édition</v>
      </c>
    </row>
    <row r="42" spans="1:10">
      <c r="D42" s="44">
        <v>270</v>
      </c>
      <c r="E42" s="22">
        <v>27011</v>
      </c>
      <c r="F42" s="46" t="s">
        <v>243</v>
      </c>
      <c r="G42" s="364" t="s">
        <v>243</v>
      </c>
      <c r="H42" s="365"/>
      <c r="J42" t="str">
        <f t="shared" si="0"/>
        <v>27011 Siderrurgie, Aciérie</v>
      </c>
    </row>
    <row r="43" spans="1:10">
      <c r="D43" s="34"/>
      <c r="E43">
        <v>28001</v>
      </c>
      <c r="F43" s="7" t="s">
        <v>244</v>
      </c>
      <c r="G43" s="34"/>
      <c r="H43" s="34"/>
      <c r="J43" t="str">
        <f t="shared" si="0"/>
        <v>28001 Matieres plastiques</v>
      </c>
    </row>
    <row r="44" spans="1:10">
      <c r="D44" s="34"/>
      <c r="E44">
        <f>E43+1</f>
        <v>28002</v>
      </c>
      <c r="F44" s="7" t="s">
        <v>245</v>
      </c>
      <c r="G44" s="34"/>
      <c r="H44" s="34"/>
      <c r="J44" t="str">
        <f t="shared" si="0"/>
        <v>28002 Fabrication de grès, porcelaines et faïences</v>
      </c>
    </row>
    <row r="45" spans="1:10">
      <c r="D45" s="34"/>
      <c r="E45">
        <f t="shared" ref="E45:E53" si="2">E44+1</f>
        <v>28003</v>
      </c>
      <c r="F45" s="7" t="s">
        <v>246</v>
      </c>
      <c r="G45" s="34"/>
      <c r="H45" s="34"/>
      <c r="J45" t="str">
        <f t="shared" si="0"/>
        <v>28003 Fab.de mat. de construction à base de minéraux</v>
      </c>
    </row>
    <row r="46" spans="1:10">
      <c r="D46" s="908">
        <v>280</v>
      </c>
      <c r="E46">
        <f t="shared" si="2"/>
        <v>28004</v>
      </c>
      <c r="F46" s="7" t="s">
        <v>247</v>
      </c>
      <c r="G46" s="909" t="s">
        <v>189</v>
      </c>
      <c r="H46" s="909"/>
      <c r="J46" t="str">
        <f t="shared" si="0"/>
        <v>28004 Farication d'ouvrages métalliques</v>
      </c>
    </row>
    <row r="47" spans="1:10">
      <c r="D47" s="908"/>
      <c r="E47">
        <f t="shared" si="2"/>
        <v>28005</v>
      </c>
      <c r="F47" s="7" t="s">
        <v>248</v>
      </c>
      <c r="G47" s="909"/>
      <c r="H47" s="909"/>
      <c r="J47" t="str">
        <f t="shared" si="0"/>
        <v>28005 Fab.de machines et de matériels non électriques</v>
      </c>
    </row>
    <row r="48" spans="1:10">
      <c r="D48" s="908"/>
      <c r="E48">
        <f t="shared" si="2"/>
        <v>28006</v>
      </c>
      <c r="F48" s="7" t="s">
        <v>249</v>
      </c>
      <c r="G48" s="34"/>
      <c r="H48" s="34"/>
      <c r="J48" t="str">
        <f t="shared" si="0"/>
        <v>28006 Fab.de machines et de matériels électriques</v>
      </c>
    </row>
    <row r="49" spans="4:10">
      <c r="D49" s="34"/>
      <c r="E49">
        <f t="shared" si="2"/>
        <v>28007</v>
      </c>
      <c r="F49" s="7" t="s">
        <v>250</v>
      </c>
      <c r="G49" s="34"/>
      <c r="H49" s="34"/>
      <c r="J49" t="str">
        <f t="shared" si="0"/>
        <v>28007 Construction de matériels de transport</v>
      </c>
    </row>
    <row r="50" spans="4:10">
      <c r="D50" s="34"/>
      <c r="E50">
        <f t="shared" si="2"/>
        <v>28008</v>
      </c>
      <c r="F50" s="7" t="s">
        <v>251</v>
      </c>
      <c r="G50" s="34"/>
      <c r="H50" s="34"/>
      <c r="J50" t="str">
        <f t="shared" si="0"/>
        <v>28008 Fab.de matériels et instruments de précision</v>
      </c>
    </row>
    <row r="51" spans="4:10">
      <c r="D51" s="34"/>
      <c r="E51" s="2">
        <f t="shared" si="2"/>
        <v>28009</v>
      </c>
      <c r="F51" s="50" t="s">
        <v>252</v>
      </c>
      <c r="G51" s="366"/>
      <c r="H51" s="366"/>
      <c r="J51" t="str">
        <f t="shared" si="0"/>
        <v>28009 Horlogerie, bijouterie et orfèverie</v>
      </c>
    </row>
    <row r="52" spans="4:10">
      <c r="D52" s="34"/>
      <c r="E52">
        <f t="shared" si="2"/>
        <v>28010</v>
      </c>
      <c r="F52" s="7" t="s">
        <v>253</v>
      </c>
      <c r="G52" s="34"/>
      <c r="H52" s="34"/>
      <c r="J52" t="str">
        <f t="shared" si="0"/>
        <v>28010 Fabrication d'articles de sport et de loisirs</v>
      </c>
    </row>
    <row r="53" spans="4:10">
      <c r="D53" s="34"/>
      <c r="E53" s="6">
        <f t="shared" si="2"/>
        <v>28011</v>
      </c>
      <c r="F53" s="45" t="s">
        <v>254</v>
      </c>
      <c r="G53" s="366"/>
      <c r="H53" s="366"/>
      <c r="J53" t="str">
        <f t="shared" si="0"/>
        <v>28011 Autres industries de fabrication</v>
      </c>
    </row>
    <row r="54" spans="4:10">
      <c r="D54" s="910">
        <v>290</v>
      </c>
      <c r="E54">
        <v>29001</v>
      </c>
      <c r="F54" s="7" t="s">
        <v>255</v>
      </c>
      <c r="G54" s="367"/>
      <c r="H54" s="367"/>
      <c r="J54" t="str">
        <f t="shared" si="0"/>
        <v>29001 Industrie du tabac</v>
      </c>
    </row>
    <row r="55" spans="4:10">
      <c r="D55" s="910"/>
      <c r="E55">
        <f>E54+1</f>
        <v>29002</v>
      </c>
      <c r="F55" s="7" t="s">
        <v>256</v>
      </c>
      <c r="G55" s="911" t="s">
        <v>257</v>
      </c>
      <c r="H55" s="911"/>
      <c r="J55" t="str">
        <f t="shared" si="0"/>
        <v>29002 Industrie du cuir</v>
      </c>
    </row>
    <row r="56" spans="4:10">
      <c r="D56" s="910"/>
      <c r="E56">
        <f>E55+1</f>
        <v>29003</v>
      </c>
      <c r="F56" s="50" t="s">
        <v>258</v>
      </c>
      <c r="G56" s="368"/>
      <c r="H56" s="368"/>
      <c r="J56" t="str">
        <f t="shared" si="0"/>
        <v>29003 Industrie du caoutchouc</v>
      </c>
    </row>
    <row r="57" spans="4:10">
      <c r="D57" s="910"/>
      <c r="E57">
        <f>E56+8</f>
        <v>29011</v>
      </c>
      <c r="F57" s="45" t="s">
        <v>259</v>
      </c>
      <c r="G57" s="368"/>
      <c r="H57" s="368"/>
      <c r="J57" t="str">
        <f t="shared" si="0"/>
        <v>29011 Produits divers (autres industries)</v>
      </c>
    </row>
    <row r="58" spans="4:10">
      <c r="D58" s="11">
        <v>300</v>
      </c>
      <c r="E58" s="22">
        <v>30011</v>
      </c>
      <c r="F58" s="46" t="s">
        <v>260</v>
      </c>
      <c r="G58" s="914" t="s">
        <v>261</v>
      </c>
      <c r="H58" s="914"/>
      <c r="J58" t="str">
        <f t="shared" si="0"/>
        <v>30011 Production et distribution de l'électricité</v>
      </c>
    </row>
    <row r="59" spans="4:10">
      <c r="D59" s="33">
        <v>400</v>
      </c>
      <c r="E59" s="6">
        <v>40011</v>
      </c>
      <c r="F59" s="45" t="s">
        <v>196</v>
      </c>
      <c r="G59" s="329" t="s">
        <v>262</v>
      </c>
      <c r="H59" s="329"/>
      <c r="J59" t="str">
        <f t="shared" si="0"/>
        <v>40011 Production et distribution de gaz</v>
      </c>
    </row>
    <row r="60" spans="4:10">
      <c r="D60" s="15">
        <v>500</v>
      </c>
      <c r="E60" s="22">
        <v>50011</v>
      </c>
      <c r="F60" s="46" t="s">
        <v>263</v>
      </c>
      <c r="G60" s="369" t="s">
        <v>264</v>
      </c>
      <c r="H60" s="26"/>
      <c r="J60" t="str">
        <f t="shared" si="0"/>
        <v>50011 Traitement et distribution de l'eau</v>
      </c>
    </row>
    <row r="61" spans="4:10">
      <c r="D61" s="14">
        <v>600</v>
      </c>
      <c r="E61" s="6">
        <v>60011</v>
      </c>
      <c r="F61" s="45" t="s">
        <v>265</v>
      </c>
      <c r="G61" s="370" t="s">
        <v>266</v>
      </c>
      <c r="H61" s="360"/>
      <c r="J61" t="str">
        <f t="shared" si="0"/>
        <v>60011 Entrepreneurs en batiments et assimilés</v>
      </c>
    </row>
    <row r="62" spans="4:10">
      <c r="D62" s="371"/>
      <c r="E62">
        <v>70001</v>
      </c>
      <c r="F62" s="7" t="s">
        <v>267</v>
      </c>
      <c r="G62" s="372"/>
      <c r="H62" s="372"/>
      <c r="J62" t="str">
        <f t="shared" si="0"/>
        <v>70001 Commerce de gros/Import-export</v>
      </c>
    </row>
    <row r="63" spans="4:10" ht="12.75" customHeight="1">
      <c r="D63" s="915">
        <v>700</v>
      </c>
      <c r="E63">
        <f>E62+1</f>
        <v>70002</v>
      </c>
      <c r="F63" s="7" t="s">
        <v>268</v>
      </c>
      <c r="G63" s="916" t="str">
        <f>B19</f>
        <v>Commerce de gros</v>
      </c>
      <c r="H63" s="916"/>
      <c r="J63" t="str">
        <f t="shared" si="0"/>
        <v>70002 Commerce de gros/Produits  petroliers</v>
      </c>
    </row>
    <row r="64" spans="4:10">
      <c r="D64" s="915"/>
      <c r="E64">
        <f>E63+1</f>
        <v>70003</v>
      </c>
      <c r="F64" s="7" t="s">
        <v>269</v>
      </c>
      <c r="G64" s="373"/>
      <c r="H64" s="373"/>
      <c r="J64" t="str">
        <f t="shared" si="0"/>
        <v>70003 Commerce de gros/Produits pharmaceutiques</v>
      </c>
    </row>
    <row r="65" spans="4:10">
      <c r="D65" s="915"/>
      <c r="E65">
        <f>E64+1</f>
        <v>70004</v>
      </c>
      <c r="F65" s="7" t="s">
        <v>270</v>
      </c>
      <c r="G65" s="374"/>
      <c r="H65" s="374"/>
      <c r="J65" t="str">
        <f t="shared" si="0"/>
        <v>70004 Commerce de gros/Produits alimentaires</v>
      </c>
    </row>
    <row r="66" spans="4:10">
      <c r="D66" s="371"/>
      <c r="E66">
        <f>E65+7</f>
        <v>70011</v>
      </c>
      <c r="F66" s="45" t="s">
        <v>271</v>
      </c>
      <c r="G66" s="363"/>
      <c r="H66" s="363"/>
      <c r="J66" t="str">
        <f t="shared" si="0"/>
        <v>70011 Commerce de gros/Autres produits</v>
      </c>
    </row>
    <row r="67" spans="4:10">
      <c r="D67" s="33"/>
      <c r="E67">
        <v>80001</v>
      </c>
      <c r="F67" s="7" t="s">
        <v>272</v>
      </c>
      <c r="G67" s="329"/>
      <c r="H67" s="329"/>
      <c r="J67" t="str">
        <f t="shared" si="0"/>
        <v>80001 Commerce de détail/produits pétroliers</v>
      </c>
    </row>
    <row r="68" spans="4:10">
      <c r="D68" s="33"/>
      <c r="E68">
        <f>E67+1</f>
        <v>80002</v>
      </c>
      <c r="F68" s="7" t="s">
        <v>273</v>
      </c>
      <c r="G68" s="329"/>
      <c r="H68" s="329"/>
      <c r="J68" t="str">
        <f t="shared" si="0"/>
        <v>80002 Commerce de détail/produits pharmaceutiques</v>
      </c>
    </row>
    <row r="69" spans="4:10">
      <c r="D69" s="917">
        <v>800</v>
      </c>
      <c r="E69">
        <f>E68+1</f>
        <v>80003</v>
      </c>
      <c r="F69" s="7" t="s">
        <v>274</v>
      </c>
      <c r="G69" s="918" t="s">
        <v>275</v>
      </c>
      <c r="H69" s="918"/>
      <c r="J69" t="str">
        <f t="shared" ref="J69:J132" si="3">CONCATENATE(E69," ",F69)</f>
        <v>80003 Commerce de détail/Vehicules automobiles</v>
      </c>
    </row>
    <row r="70" spans="4:10">
      <c r="D70" s="917"/>
      <c r="E70">
        <f>E69+1</f>
        <v>80004</v>
      </c>
      <c r="F70" s="7" t="s">
        <v>276</v>
      </c>
      <c r="G70" s="918"/>
      <c r="H70" s="918"/>
      <c r="J70" t="str">
        <f t="shared" si="3"/>
        <v>80004 Commerce de détail/Produits alimentaires</v>
      </c>
    </row>
    <row r="71" spans="4:10">
      <c r="D71" s="917"/>
      <c r="E71">
        <f>E70+1</f>
        <v>80005</v>
      </c>
      <c r="F71" s="7" t="s">
        <v>277</v>
      </c>
      <c r="G71" s="329"/>
      <c r="H71" s="329"/>
      <c r="J71" t="str">
        <f t="shared" si="3"/>
        <v>80005 Commerce de détail/librairerie</v>
      </c>
    </row>
    <row r="72" spans="4:10">
      <c r="D72" s="33"/>
      <c r="E72" s="2">
        <f>E71+1</f>
        <v>80006</v>
      </c>
      <c r="F72" s="375" t="s">
        <v>278</v>
      </c>
      <c r="G72" s="329"/>
      <c r="H72" s="329"/>
      <c r="J72" t="str">
        <f t="shared" si="3"/>
        <v>80006 Com.de détail/Electroménagers, électroniques, informatiques</v>
      </c>
    </row>
    <row r="73" spans="4:10">
      <c r="D73" s="33"/>
      <c r="E73" s="2">
        <f>E72+5</f>
        <v>80011</v>
      </c>
      <c r="F73" s="45" t="s">
        <v>279</v>
      </c>
      <c r="G73" s="329"/>
      <c r="H73" s="329"/>
      <c r="J73" t="str">
        <f t="shared" si="3"/>
        <v>80011 commerce de détail/Autres produits</v>
      </c>
    </row>
    <row r="74" spans="4:10">
      <c r="D74" s="43">
        <v>900</v>
      </c>
      <c r="E74" s="22">
        <v>90011</v>
      </c>
      <c r="F74" s="46" t="s">
        <v>280</v>
      </c>
      <c r="G74" s="905" t="s">
        <v>281</v>
      </c>
      <c r="H74" s="905"/>
      <c r="J74" t="str">
        <f t="shared" si="3"/>
        <v>90011 Restaurants, débits de boissons et loterie</v>
      </c>
    </row>
    <row r="75" spans="4:10">
      <c r="D75" s="30">
        <v>1000</v>
      </c>
      <c r="E75" s="22">
        <v>100011</v>
      </c>
      <c r="F75" s="46" t="s">
        <v>208</v>
      </c>
      <c r="G75" s="922" t="s">
        <v>208</v>
      </c>
      <c r="H75" s="922"/>
      <c r="J75" t="str">
        <f t="shared" si="3"/>
        <v>100011 Hotels, motels et pensions</v>
      </c>
    </row>
    <row r="76" spans="4:10">
      <c r="D76" s="923">
        <v>1100</v>
      </c>
      <c r="E76">
        <v>110001</v>
      </c>
      <c r="F76" s="7" t="s">
        <v>282</v>
      </c>
      <c r="G76" s="376"/>
      <c r="H76" s="376"/>
      <c r="J76" t="str">
        <f t="shared" si="3"/>
        <v>110001 Services de transport terrestre</v>
      </c>
    </row>
    <row r="77" spans="4:10" ht="12.75" customHeight="1">
      <c r="D77" s="923"/>
      <c r="E77">
        <f>E76+1</f>
        <v>110002</v>
      </c>
      <c r="F77" s="7" t="s">
        <v>283</v>
      </c>
      <c r="G77" s="919" t="str">
        <f>B23</f>
        <v>Transport</v>
      </c>
      <c r="H77" s="919"/>
      <c r="J77" t="str">
        <f t="shared" si="3"/>
        <v>110002 Services de transport maritime</v>
      </c>
    </row>
    <row r="78" spans="4:10">
      <c r="D78" s="923"/>
      <c r="E78">
        <f>E77+1</f>
        <v>110003</v>
      </c>
      <c r="F78" s="7" t="s">
        <v>284</v>
      </c>
      <c r="G78" s="919"/>
      <c r="H78" s="919"/>
      <c r="J78" t="str">
        <f t="shared" si="3"/>
        <v>110003 Services de transport aérien</v>
      </c>
    </row>
    <row r="79" spans="4:10">
      <c r="D79" s="923"/>
      <c r="E79">
        <f>E78+1</f>
        <v>110004</v>
      </c>
      <c r="F79" s="7" t="s">
        <v>282</v>
      </c>
      <c r="G79" s="377"/>
      <c r="H79" s="377"/>
      <c r="J79" t="str">
        <f t="shared" si="3"/>
        <v>110004 Services de transport terrestre</v>
      </c>
    </row>
    <row r="80" spans="4:10">
      <c r="D80" s="8"/>
      <c r="E80">
        <f>E79+7</f>
        <v>110011</v>
      </c>
      <c r="F80" s="45" t="s">
        <v>285</v>
      </c>
      <c r="G80" s="377"/>
      <c r="H80" s="377"/>
      <c r="J80" t="str">
        <f t="shared" si="3"/>
        <v>110011 Autres services de tranport</v>
      </c>
    </row>
    <row r="81" spans="4:10">
      <c r="D81" s="920">
        <v>1200</v>
      </c>
      <c r="E81">
        <v>120001</v>
      </c>
      <c r="F81" s="7" t="s">
        <v>286</v>
      </c>
      <c r="G81" s="378"/>
      <c r="H81" s="378"/>
      <c r="J81" t="str">
        <f t="shared" si="3"/>
        <v>120001 Ré\sidences unifamiliales</v>
      </c>
    </row>
    <row r="82" spans="4:10">
      <c r="D82" s="920"/>
      <c r="E82">
        <f>E81+1</f>
        <v>120002</v>
      </c>
      <c r="F82" s="7" t="s">
        <v>287</v>
      </c>
      <c r="G82" s="378"/>
      <c r="H82" s="378"/>
      <c r="J82" t="str">
        <f t="shared" si="3"/>
        <v>120002 Logements simples</v>
      </c>
    </row>
    <row r="83" spans="4:10">
      <c r="D83" s="920"/>
      <c r="E83">
        <f>E82+1</f>
        <v>120003</v>
      </c>
      <c r="F83" s="7" t="s">
        <v>288</v>
      </c>
      <c r="G83" s="921" t="str">
        <f>B24</f>
        <v>Immobilier résidentiel</v>
      </c>
      <c r="H83" s="921"/>
      <c r="J83" t="str">
        <f t="shared" si="3"/>
        <v>120003 Immeubles d'habitation résidentielle a 50%</v>
      </c>
    </row>
    <row r="84" spans="4:10">
      <c r="D84" s="920"/>
      <c r="E84">
        <f>E83+1</f>
        <v>120004</v>
      </c>
      <c r="F84" s="7" t="s">
        <v>289</v>
      </c>
      <c r="G84" s="921"/>
      <c r="H84" s="921"/>
      <c r="J84" t="str">
        <f t="shared" si="3"/>
        <v>120004 Terrains à vocation résidentielle</v>
      </c>
    </row>
    <row r="85" spans="4:10">
      <c r="D85" s="25"/>
      <c r="E85">
        <f>E84+7</f>
        <v>120011</v>
      </c>
      <c r="F85" s="45" t="s">
        <v>290</v>
      </c>
      <c r="G85" s="378"/>
      <c r="H85" s="378"/>
      <c r="J85" t="str">
        <f t="shared" si="3"/>
        <v>120011 Autres (immobilier résidentiel)</v>
      </c>
    </row>
    <row r="86" spans="4:10">
      <c r="D86" s="14"/>
      <c r="E86">
        <v>130001</v>
      </c>
      <c r="F86" s="7" t="s">
        <v>291</v>
      </c>
      <c r="G86" s="360"/>
      <c r="H86" s="360"/>
      <c r="J86" t="str">
        <f t="shared" si="3"/>
        <v>130001 Batiment commercial</v>
      </c>
    </row>
    <row r="87" spans="4:10">
      <c r="D87" s="14"/>
      <c r="E87">
        <f t="shared" ref="E87:E93" si="4">E86+1</f>
        <v>130002</v>
      </c>
      <c r="F87" s="7" t="s">
        <v>292</v>
      </c>
      <c r="G87" s="360"/>
      <c r="H87" s="360"/>
      <c r="J87" t="str">
        <f t="shared" si="3"/>
        <v>130002 Immeubles à bureaux</v>
      </c>
    </row>
    <row r="88" spans="4:10">
      <c r="D88" s="931">
        <v>1300</v>
      </c>
      <c r="E88">
        <f t="shared" si="4"/>
        <v>130003</v>
      </c>
      <c r="F88" s="7" t="s">
        <v>292</v>
      </c>
      <c r="G88" s="360"/>
      <c r="H88" s="360"/>
      <c r="J88" t="str">
        <f t="shared" si="3"/>
        <v>130003 Immeubles à bureaux</v>
      </c>
    </row>
    <row r="89" spans="4:10">
      <c r="D89" s="931"/>
      <c r="E89">
        <f t="shared" si="4"/>
        <v>130004</v>
      </c>
      <c r="F89" s="7" t="s">
        <v>293</v>
      </c>
      <c r="G89" s="932" t="str">
        <f>B25</f>
        <v>Immobilier commercial</v>
      </c>
      <c r="H89" s="932"/>
      <c r="J89" t="str">
        <f t="shared" si="3"/>
        <v>130004 Immeubles à centres commerciaux</v>
      </c>
    </row>
    <row r="90" spans="4:10">
      <c r="D90" s="931"/>
      <c r="E90">
        <f t="shared" si="4"/>
        <v>130005</v>
      </c>
      <c r="F90" s="7" t="s">
        <v>294</v>
      </c>
      <c r="G90" s="932"/>
      <c r="H90" s="932"/>
      <c r="J90" t="str">
        <f t="shared" si="3"/>
        <v>130005 Immeubles industriels</v>
      </c>
    </row>
    <row r="91" spans="4:10">
      <c r="D91" s="931"/>
      <c r="E91">
        <f t="shared" si="4"/>
        <v>130006</v>
      </c>
      <c r="F91" s="7" t="s">
        <v>295</v>
      </c>
      <c r="G91" s="360"/>
      <c r="H91" s="360"/>
      <c r="J91" t="str">
        <f t="shared" si="3"/>
        <v>130006 Hotels/Motels</v>
      </c>
    </row>
    <row r="92" spans="4:10">
      <c r="D92" s="14"/>
      <c r="E92">
        <f t="shared" si="4"/>
        <v>130007</v>
      </c>
      <c r="F92" s="7" t="s">
        <v>296</v>
      </c>
      <c r="G92" s="360"/>
      <c r="H92" s="360"/>
      <c r="J92" t="str">
        <f t="shared" si="3"/>
        <v>130007 Immeubles à exploit. commerciale à 50%</v>
      </c>
    </row>
    <row r="93" spans="4:10">
      <c r="D93" s="14"/>
      <c r="E93">
        <f t="shared" si="4"/>
        <v>130008</v>
      </c>
      <c r="F93" s="7" t="s">
        <v>297</v>
      </c>
      <c r="G93" s="360"/>
      <c r="H93" s="360"/>
      <c r="J93" t="str">
        <f t="shared" si="3"/>
        <v>130008 Terrains à vocation commerciale</v>
      </c>
    </row>
    <row r="94" spans="4:10">
      <c r="D94" s="14"/>
      <c r="E94">
        <f>E93+3</f>
        <v>130011</v>
      </c>
      <c r="F94" s="45" t="s">
        <v>298</v>
      </c>
      <c r="G94" s="360"/>
      <c r="H94" s="360"/>
      <c r="J94" t="str">
        <f t="shared" si="3"/>
        <v>130011 Autres (Immeubles commerciaux)</v>
      </c>
    </row>
    <row r="95" spans="4:10">
      <c r="D95" s="930">
        <v>1400</v>
      </c>
      <c r="E95">
        <v>140001</v>
      </c>
      <c r="F95" s="7" t="s">
        <v>299</v>
      </c>
      <c r="G95" s="379"/>
      <c r="H95" s="379"/>
      <c r="J95" t="str">
        <f t="shared" si="3"/>
        <v>140001 Radiodiffuseur</v>
      </c>
    </row>
    <row r="96" spans="4:10">
      <c r="D96" s="930"/>
      <c r="E96">
        <f>E95+1</f>
        <v>140002</v>
      </c>
      <c r="F96" s="7" t="s">
        <v>300</v>
      </c>
      <c r="G96" s="934" t="str">
        <f>B26</f>
        <v>Télécommunications</v>
      </c>
      <c r="H96" s="934"/>
      <c r="J96" t="str">
        <f t="shared" si="3"/>
        <v>140002 Télédiffuseur</v>
      </c>
    </row>
    <row r="97" spans="4:10">
      <c r="D97" s="930"/>
      <c r="E97">
        <f>E96+1</f>
        <v>140003</v>
      </c>
      <c r="F97" s="7" t="s">
        <v>301</v>
      </c>
      <c r="G97" s="934"/>
      <c r="H97" s="934"/>
      <c r="J97" t="str">
        <f t="shared" si="3"/>
        <v>140003 Téléphonie</v>
      </c>
    </row>
    <row r="98" spans="4:10">
      <c r="D98" s="930"/>
      <c r="E98">
        <f>E97+1</f>
        <v>140004</v>
      </c>
      <c r="F98" s="7" t="s">
        <v>302</v>
      </c>
      <c r="G98" s="379"/>
      <c r="H98" s="379"/>
      <c r="J98" t="str">
        <f t="shared" si="3"/>
        <v>140004 Courrier</v>
      </c>
    </row>
    <row r="99" spans="4:10">
      <c r="D99" s="21"/>
      <c r="E99">
        <f>E98+7</f>
        <v>140011</v>
      </c>
      <c r="F99" s="45" t="s">
        <v>303</v>
      </c>
      <c r="G99" s="379"/>
      <c r="H99" s="379"/>
      <c r="J99" t="str">
        <f t="shared" si="3"/>
        <v>140011 Autres (services télécommunication)</v>
      </c>
    </row>
    <row r="100" spans="4:10">
      <c r="D100" s="935">
        <v>1500</v>
      </c>
      <c r="E100">
        <v>150001</v>
      </c>
      <c r="F100" s="7" t="s">
        <v>304</v>
      </c>
      <c r="G100" s="363"/>
      <c r="H100" s="363"/>
      <c r="J100" t="str">
        <f t="shared" si="3"/>
        <v>150001 Banques et filliales</v>
      </c>
    </row>
    <row r="101" spans="4:10">
      <c r="D101" s="935"/>
      <c r="E101">
        <f>E100+1</f>
        <v>150002</v>
      </c>
      <c r="F101" s="7" t="s">
        <v>305</v>
      </c>
      <c r="G101" s="363"/>
      <c r="H101" s="363"/>
      <c r="J101" t="str">
        <f t="shared" si="3"/>
        <v>150002 Assurances et filiales</v>
      </c>
    </row>
    <row r="102" spans="4:10">
      <c r="D102" s="935"/>
      <c r="E102">
        <f>E101+1</f>
        <v>150003</v>
      </c>
      <c r="F102" s="7" t="s">
        <v>306</v>
      </c>
      <c r="G102" s="936" t="str">
        <f>B27</f>
        <v>Services financiers</v>
      </c>
      <c r="H102" s="936"/>
      <c r="J102" t="str">
        <f t="shared" si="3"/>
        <v>150003 Maisons de transfert</v>
      </c>
    </row>
    <row r="103" spans="4:10">
      <c r="D103" s="935"/>
      <c r="E103">
        <f>E102+1</f>
        <v>150004</v>
      </c>
      <c r="F103" s="7" t="s">
        <v>307</v>
      </c>
      <c r="G103" s="380"/>
      <c r="H103" s="380"/>
      <c r="J103" t="str">
        <f t="shared" si="3"/>
        <v>150004 Bureaux de change</v>
      </c>
    </row>
    <row r="104" spans="4:10">
      <c r="D104" s="381"/>
      <c r="E104">
        <f>E103+7</f>
        <v>150011</v>
      </c>
      <c r="F104" s="45" t="s">
        <v>308</v>
      </c>
      <c r="G104" s="363"/>
      <c r="H104" s="363"/>
      <c r="J104" t="str">
        <f t="shared" si="3"/>
        <v>150011 Autres services financiers</v>
      </c>
    </row>
    <row r="105" spans="4:10">
      <c r="D105" s="16"/>
      <c r="E105" s="2">
        <v>151001</v>
      </c>
      <c r="F105" s="50" t="s">
        <v>309</v>
      </c>
      <c r="G105" s="382"/>
      <c r="H105" s="382"/>
      <c r="J105" t="str">
        <f t="shared" si="3"/>
        <v>151001 Services juridiques</v>
      </c>
    </row>
    <row r="106" spans="4:10" ht="12.75" customHeight="1">
      <c r="D106" s="383"/>
      <c r="E106">
        <f>E105+1</f>
        <v>151002</v>
      </c>
      <c r="F106" s="7" t="s">
        <v>310</v>
      </c>
      <c r="G106" s="382"/>
      <c r="H106" s="382"/>
      <c r="J106" t="str">
        <f t="shared" si="3"/>
        <v>151002 Services comptables</v>
      </c>
    </row>
    <row r="107" spans="4:10">
      <c r="D107" s="937">
        <v>1510</v>
      </c>
      <c r="E107">
        <f t="shared" ref="E107:E112" si="5">E106+1</f>
        <v>151003</v>
      </c>
      <c r="F107" s="7" t="s">
        <v>311</v>
      </c>
      <c r="G107" s="382"/>
      <c r="H107" s="382"/>
      <c r="J107" t="str">
        <f t="shared" si="3"/>
        <v>151003 Services de conseils en gestion</v>
      </c>
    </row>
    <row r="108" spans="4:10" ht="12.75" customHeight="1">
      <c r="D108" s="937"/>
      <c r="E108">
        <f t="shared" si="5"/>
        <v>151004</v>
      </c>
      <c r="F108" s="7" t="s">
        <v>312</v>
      </c>
      <c r="G108" s="938" t="str">
        <f>B28</f>
        <v>Services professionnels</v>
      </c>
      <c r="H108" s="938"/>
      <c r="J108" t="str">
        <f t="shared" si="3"/>
        <v>151004 Services informatiques</v>
      </c>
    </row>
    <row r="109" spans="4:10">
      <c r="D109" s="937"/>
      <c r="E109">
        <f t="shared" si="5"/>
        <v>151005</v>
      </c>
      <c r="F109" s="7" t="s">
        <v>313</v>
      </c>
      <c r="G109" s="938"/>
      <c r="H109" s="938"/>
      <c r="J109" t="str">
        <f t="shared" si="3"/>
        <v>151005 Services d'ingénierie</v>
      </c>
    </row>
    <row r="110" spans="4:10">
      <c r="D110" s="937"/>
      <c r="E110">
        <f t="shared" si="5"/>
        <v>151006</v>
      </c>
      <c r="F110" s="7" t="s">
        <v>314</v>
      </c>
      <c r="G110" s="382"/>
      <c r="H110" s="382"/>
      <c r="J110" t="str">
        <f t="shared" si="3"/>
        <v>151006 Services immobiliers</v>
      </c>
    </row>
    <row r="111" spans="4:10">
      <c r="D111" s="383"/>
      <c r="E111">
        <f t="shared" si="5"/>
        <v>151007</v>
      </c>
      <c r="F111" s="7" t="s">
        <v>315</v>
      </c>
      <c r="G111" s="382"/>
      <c r="H111" s="382"/>
      <c r="J111" t="str">
        <f t="shared" si="3"/>
        <v>151007 Services de publicité</v>
      </c>
    </row>
    <row r="112" spans="4:10">
      <c r="D112" s="16"/>
      <c r="E112">
        <f t="shared" si="5"/>
        <v>151008</v>
      </c>
      <c r="F112" s="7" t="s">
        <v>316</v>
      </c>
      <c r="G112" s="382"/>
      <c r="H112" s="382"/>
      <c r="J112" t="str">
        <f t="shared" si="3"/>
        <v>151008 Services funéraires</v>
      </c>
    </row>
    <row r="113" spans="4:10">
      <c r="D113" s="16"/>
      <c r="E113">
        <f>E112+3</f>
        <v>151011</v>
      </c>
      <c r="F113" s="45" t="s">
        <v>317</v>
      </c>
      <c r="G113" s="382"/>
      <c r="H113" s="382"/>
      <c r="J113" t="str">
        <f t="shared" si="3"/>
        <v>151011 Autres services professionnels</v>
      </c>
    </row>
    <row r="114" spans="4:10">
      <c r="D114" s="11"/>
      <c r="E114">
        <v>152001</v>
      </c>
      <c r="F114" s="7" t="s">
        <v>318</v>
      </c>
      <c r="G114" s="384"/>
      <c r="H114" s="384"/>
      <c r="J114" t="str">
        <f t="shared" si="3"/>
        <v>152001 Médecins</v>
      </c>
    </row>
    <row r="115" spans="4:10">
      <c r="D115" s="11"/>
      <c r="E115">
        <f>E114+1</f>
        <v>152002</v>
      </c>
      <c r="F115" s="7" t="s">
        <v>319</v>
      </c>
      <c r="G115" s="384"/>
      <c r="H115" s="384"/>
      <c r="J115" t="str">
        <f t="shared" si="3"/>
        <v>152002 Dentistes</v>
      </c>
    </row>
    <row r="116" spans="4:10">
      <c r="D116" s="925">
        <v>1520</v>
      </c>
      <c r="E116">
        <f>E115+1</f>
        <v>152003</v>
      </c>
      <c r="F116" s="7" t="s">
        <v>320</v>
      </c>
      <c r="G116" s="926" t="str">
        <f>B29</f>
        <v>Services Médicaux</v>
      </c>
      <c r="H116" s="926"/>
      <c r="J116" t="str">
        <f t="shared" si="3"/>
        <v>152003 Infirmiers</v>
      </c>
    </row>
    <row r="117" spans="4:10">
      <c r="D117" s="925"/>
      <c r="E117">
        <f>E116+1</f>
        <v>152004</v>
      </c>
      <c r="F117" s="7" t="s">
        <v>321</v>
      </c>
      <c r="G117" s="926"/>
      <c r="H117" s="926"/>
      <c r="J117" t="str">
        <f t="shared" si="3"/>
        <v>152004 Laboratoires d'analyse</v>
      </c>
    </row>
    <row r="118" spans="4:10">
      <c r="D118" s="925"/>
      <c r="E118">
        <f>E117+1</f>
        <v>152005</v>
      </c>
      <c r="F118" s="7" t="s">
        <v>322</v>
      </c>
      <c r="G118" s="384"/>
      <c r="H118" s="384"/>
      <c r="J118" t="str">
        <f t="shared" si="3"/>
        <v>152005 Cliniques</v>
      </c>
    </row>
    <row r="119" spans="4:10">
      <c r="D119" s="925"/>
      <c r="E119">
        <f>E118+1</f>
        <v>152006</v>
      </c>
      <c r="F119" s="7" t="s">
        <v>323</v>
      </c>
      <c r="G119" s="384"/>
      <c r="H119" s="384"/>
      <c r="J119" t="str">
        <f t="shared" si="3"/>
        <v>152006 Hopital</v>
      </c>
    </row>
    <row r="120" spans="4:10">
      <c r="D120" s="11"/>
      <c r="E120">
        <f>E119+5</f>
        <v>152011</v>
      </c>
      <c r="F120" s="45" t="s">
        <v>324</v>
      </c>
      <c r="G120" s="384"/>
      <c r="H120" s="384"/>
      <c r="J120" t="str">
        <f t="shared" si="3"/>
        <v>152011 Autres services méedicaux</v>
      </c>
    </row>
    <row r="121" spans="4:10">
      <c r="D121" s="24"/>
      <c r="E121">
        <v>153001</v>
      </c>
      <c r="F121" s="7" t="s">
        <v>325</v>
      </c>
      <c r="G121" s="354"/>
      <c r="H121" s="354"/>
      <c r="J121" t="str">
        <f t="shared" si="3"/>
        <v>153001 Agent d'affaires</v>
      </c>
    </row>
    <row r="122" spans="4:10">
      <c r="D122" s="927">
        <v>1530</v>
      </c>
      <c r="E122">
        <f>E121+1</f>
        <v>153002</v>
      </c>
      <c r="F122" s="7" t="s">
        <v>326</v>
      </c>
      <c r="G122" s="354"/>
      <c r="H122" s="354"/>
      <c r="J122" t="str">
        <f t="shared" si="3"/>
        <v>153002 Agents d;assurance</v>
      </c>
    </row>
    <row r="123" spans="4:10">
      <c r="D123" s="927"/>
      <c r="E123">
        <f>E122+1</f>
        <v>153003</v>
      </c>
      <c r="F123" s="7" t="s">
        <v>327</v>
      </c>
      <c r="G123" s="928" t="str">
        <f>B30</f>
        <v>Services d'agence ou de représentation</v>
      </c>
      <c r="H123" s="928"/>
      <c r="J123" t="str">
        <f t="shared" si="3"/>
        <v>153003 Agents de commerce</v>
      </c>
    </row>
    <row r="124" spans="4:10">
      <c r="D124" s="927"/>
      <c r="E124">
        <f>E123+1</f>
        <v>153004</v>
      </c>
      <c r="F124" s="7" t="s">
        <v>328</v>
      </c>
      <c r="G124" s="928"/>
      <c r="H124" s="928"/>
      <c r="J124" t="str">
        <f t="shared" si="3"/>
        <v>153004 Agents de manufacture</v>
      </c>
    </row>
    <row r="125" spans="4:10">
      <c r="D125" s="927"/>
      <c r="E125">
        <f>E124+1</f>
        <v>153005</v>
      </c>
      <c r="F125" s="7" t="s">
        <v>329</v>
      </c>
      <c r="G125" s="354"/>
      <c r="H125" s="354"/>
      <c r="J125" t="str">
        <f t="shared" si="3"/>
        <v>153005 Agents de lignes aériennes et maritmes</v>
      </c>
    </row>
    <row r="126" spans="4:10">
      <c r="D126" s="24"/>
      <c r="E126">
        <f>E125+1</f>
        <v>153006</v>
      </c>
      <c r="F126" s="7" t="s">
        <v>330</v>
      </c>
      <c r="G126" s="354"/>
      <c r="H126" s="354"/>
      <c r="J126" t="str">
        <f t="shared" si="3"/>
        <v>153006 Agents de voyages</v>
      </c>
    </row>
    <row r="127" spans="4:10">
      <c r="D127" s="24"/>
      <c r="E127">
        <f>E126+5</f>
        <v>153011</v>
      </c>
      <c r="F127" s="45" t="s">
        <v>331</v>
      </c>
      <c r="G127" s="354"/>
      <c r="H127" s="354"/>
      <c r="J127" t="str">
        <f t="shared" si="3"/>
        <v>153011 Autres services d'agence</v>
      </c>
    </row>
    <row r="128" spans="4:10">
      <c r="D128" s="352"/>
      <c r="E128" s="2">
        <v>154001</v>
      </c>
      <c r="F128" s="50" t="s">
        <v>332</v>
      </c>
      <c r="G128" s="368"/>
      <c r="H128" s="368"/>
      <c r="J128" t="str">
        <f t="shared" si="3"/>
        <v>154001 Etablissement d'enseignment général</v>
      </c>
    </row>
    <row r="129" spans="4:10">
      <c r="D129" s="352">
        <v>1540</v>
      </c>
      <c r="E129">
        <f>E128+1</f>
        <v>154002</v>
      </c>
      <c r="F129" s="7" t="s">
        <v>333</v>
      </c>
      <c r="G129" s="929" t="str">
        <f>B31</f>
        <v>Services d'enseignement</v>
      </c>
      <c r="H129" s="929"/>
      <c r="J129" t="str">
        <f t="shared" si="3"/>
        <v>154002 Auto-école</v>
      </c>
    </row>
    <row r="130" spans="4:10">
      <c r="D130" s="367"/>
      <c r="E130">
        <f>E129+9</f>
        <v>154011</v>
      </c>
      <c r="F130" s="7" t="s">
        <v>334</v>
      </c>
      <c r="G130" s="368"/>
      <c r="H130" s="368"/>
      <c r="J130" t="str">
        <f t="shared" si="3"/>
        <v>154011 Autres établissements d'enseignement</v>
      </c>
    </row>
    <row r="131" spans="4:10">
      <c r="D131" s="21"/>
      <c r="E131">
        <v>155001</v>
      </c>
      <c r="F131" s="7" t="s">
        <v>335</v>
      </c>
      <c r="G131" s="379"/>
      <c r="H131" s="379"/>
      <c r="J131" t="str">
        <f t="shared" si="3"/>
        <v>155001 Services récréatifs</v>
      </c>
    </row>
    <row r="132" spans="4:10">
      <c r="D132" s="21"/>
      <c r="E132">
        <f t="shared" ref="E132:E137" si="6">E131+1</f>
        <v>155002</v>
      </c>
      <c r="F132" s="7" t="s">
        <v>336</v>
      </c>
      <c r="G132" s="379"/>
      <c r="H132" s="379"/>
      <c r="J132" t="str">
        <f t="shared" si="3"/>
        <v>155002 Services de reparation</v>
      </c>
    </row>
    <row r="133" spans="4:10">
      <c r="D133" s="930">
        <v>1550</v>
      </c>
      <c r="E133">
        <f t="shared" si="6"/>
        <v>155003</v>
      </c>
      <c r="F133" s="7" t="s">
        <v>337</v>
      </c>
      <c r="G133" s="933" t="str">
        <f>B32</f>
        <v>Autres services</v>
      </c>
      <c r="H133" s="933"/>
      <c r="J133" t="str">
        <f t="shared" ref="J133:J140" si="7">CONCATENATE(E133," ",F133)</f>
        <v>155003 Services de blanchisserie et de teinturerie</v>
      </c>
    </row>
    <row r="134" spans="4:10">
      <c r="D134" s="930"/>
      <c r="E134">
        <f t="shared" si="6"/>
        <v>155004</v>
      </c>
      <c r="F134" s="7" t="s">
        <v>338</v>
      </c>
      <c r="G134" s="933"/>
      <c r="H134" s="933"/>
      <c r="J134" t="str">
        <f t="shared" si="7"/>
        <v>155004 Services de coiffure et de soins de beauté</v>
      </c>
    </row>
    <row r="135" spans="4:10">
      <c r="D135" s="930"/>
      <c r="E135">
        <f t="shared" si="6"/>
        <v>155005</v>
      </c>
      <c r="F135" s="7" t="s">
        <v>339</v>
      </c>
      <c r="G135" s="379"/>
      <c r="H135" s="379"/>
      <c r="J135" t="str">
        <f t="shared" si="7"/>
        <v>155005 Services sanitaires et d'hygiène</v>
      </c>
    </row>
    <row r="136" spans="4:10">
      <c r="D136" s="930"/>
      <c r="E136">
        <f t="shared" si="6"/>
        <v>155006</v>
      </c>
      <c r="F136" s="7" t="s">
        <v>340</v>
      </c>
      <c r="G136" s="379"/>
      <c r="H136" s="379"/>
      <c r="J136" t="str">
        <f t="shared" si="7"/>
        <v>155006 Services vétérinaires</v>
      </c>
    </row>
    <row r="137" spans="4:10">
      <c r="D137" s="21"/>
      <c r="E137">
        <f t="shared" si="6"/>
        <v>155007</v>
      </c>
      <c r="F137" s="7" t="s">
        <v>341</v>
      </c>
      <c r="G137" s="379"/>
      <c r="H137" s="379"/>
      <c r="J137" t="str">
        <f t="shared" si="7"/>
        <v>155007 Photographie et photocopie</v>
      </c>
    </row>
    <row r="138" spans="4:10">
      <c r="D138" s="21"/>
      <c r="E138">
        <f>E137+4</f>
        <v>155011</v>
      </c>
      <c r="F138" s="45" t="s">
        <v>342</v>
      </c>
      <c r="G138" s="379"/>
      <c r="H138" s="379"/>
      <c r="J138" t="str">
        <f t="shared" si="7"/>
        <v>155011 Services divers (categorie autres)</v>
      </c>
    </row>
    <row r="139" spans="4:10">
      <c r="D139" s="370">
        <v>1560</v>
      </c>
      <c r="E139" s="6">
        <v>156011</v>
      </c>
      <c r="F139" s="45" t="s">
        <v>230</v>
      </c>
      <c r="G139" s="924" t="str">
        <f>B33</f>
        <v>Crédit à la consommation</v>
      </c>
      <c r="H139" s="924"/>
      <c r="J139" t="str">
        <f t="shared" si="7"/>
        <v>156011 Crédit à la consommation</v>
      </c>
    </row>
    <row r="140" spans="4:10">
      <c r="D140" s="385">
        <v>1600</v>
      </c>
      <c r="E140">
        <v>160011</v>
      </c>
      <c r="F140" s="47" t="s">
        <v>232</v>
      </c>
      <c r="G140" s="386" t="s">
        <v>232</v>
      </c>
      <c r="H140" s="386"/>
      <c r="J140" t="str">
        <f t="shared" si="7"/>
        <v>160011 A déterminer</v>
      </c>
    </row>
  </sheetData>
  <mergeCells count="46">
    <mergeCell ref="D88:D91"/>
    <mergeCell ref="G89:H90"/>
    <mergeCell ref="D95:D98"/>
    <mergeCell ref="G133:H134"/>
    <mergeCell ref="G96:H97"/>
    <mergeCell ref="D100:D103"/>
    <mergeCell ref="G102:H102"/>
    <mergeCell ref="D107:D110"/>
    <mergeCell ref="G108:H109"/>
    <mergeCell ref="G139:H139"/>
    <mergeCell ref="D116:D119"/>
    <mergeCell ref="G116:H117"/>
    <mergeCell ref="D122:D125"/>
    <mergeCell ref="G123:H124"/>
    <mergeCell ref="G129:H129"/>
    <mergeCell ref="D133:D136"/>
    <mergeCell ref="G77:H78"/>
    <mergeCell ref="D81:D84"/>
    <mergeCell ref="G83:H84"/>
    <mergeCell ref="G75:H75"/>
    <mergeCell ref="D76:D79"/>
    <mergeCell ref="D25:D27"/>
    <mergeCell ref="G26:H26"/>
    <mergeCell ref="G74:H74"/>
    <mergeCell ref="D35:D37"/>
    <mergeCell ref="G36:H37"/>
    <mergeCell ref="D46:D48"/>
    <mergeCell ref="G46:H47"/>
    <mergeCell ref="D54:D57"/>
    <mergeCell ref="G55:H55"/>
    <mergeCell ref="D30:D32"/>
    <mergeCell ref="G30:H31"/>
    <mergeCell ref="G58:H58"/>
    <mergeCell ref="D63:D65"/>
    <mergeCell ref="G63:H63"/>
    <mergeCell ref="D69:D71"/>
    <mergeCell ref="G69:H70"/>
    <mergeCell ref="D14:D16"/>
    <mergeCell ref="G14:H15"/>
    <mergeCell ref="D20:D23"/>
    <mergeCell ref="A1:H1"/>
    <mergeCell ref="G3:H3"/>
    <mergeCell ref="D5:D7"/>
    <mergeCell ref="G5:H6"/>
    <mergeCell ref="D8:D10"/>
    <mergeCell ref="G21:H22"/>
  </mergeCells>
  <phoneticPr fontId="25"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indexed="14"/>
  </sheetPr>
  <dimension ref="C3:F19"/>
  <sheetViews>
    <sheetView workbookViewId="0">
      <selection activeCell="F20" sqref="F20"/>
    </sheetView>
  </sheetViews>
  <sheetFormatPr defaultRowHeight="12.75"/>
  <cols>
    <col min="3" max="3" width="11.140625" customWidth="1"/>
    <col min="4" max="4" width="11.7109375" customWidth="1"/>
    <col min="5" max="5" width="10.85546875" customWidth="1"/>
  </cols>
  <sheetData>
    <row r="3" spans="3:6">
      <c r="C3" t="s">
        <v>661</v>
      </c>
      <c r="D3" t="s">
        <v>662</v>
      </c>
      <c r="E3" t="s">
        <v>663</v>
      </c>
      <c r="F3" t="s">
        <v>664</v>
      </c>
    </row>
    <row r="4" spans="3:6">
      <c r="C4">
        <v>1996</v>
      </c>
      <c r="D4" s="400">
        <v>0.20599999999999999</v>
      </c>
      <c r="E4" s="239">
        <v>16.510000000000002</v>
      </c>
    </row>
    <row r="5" spans="3:6">
      <c r="C5">
        <v>1997</v>
      </c>
      <c r="D5" s="400">
        <v>0.16200000000000001</v>
      </c>
      <c r="E5" s="239">
        <v>16.7</v>
      </c>
      <c r="F5" s="399">
        <v>2.8000000000000001E-2</v>
      </c>
    </row>
    <row r="6" spans="3:6">
      <c r="C6">
        <v>1998</v>
      </c>
      <c r="D6" s="400">
        <v>0.127</v>
      </c>
      <c r="E6" s="239">
        <v>16.95</v>
      </c>
      <c r="F6" s="399">
        <v>2.7E-2</v>
      </c>
    </row>
    <row r="7" spans="3:6">
      <c r="C7">
        <v>1999</v>
      </c>
      <c r="D7" s="400">
        <v>8.1299999999999997E-2</v>
      </c>
      <c r="E7" s="239">
        <v>16.940000000000001</v>
      </c>
      <c r="F7" s="399">
        <v>2.1999999999999999E-2</v>
      </c>
    </row>
    <row r="8" spans="3:6">
      <c r="C8">
        <v>2000</v>
      </c>
      <c r="D8" s="400">
        <v>0.18029999999999999</v>
      </c>
      <c r="E8" s="239">
        <v>28.35</v>
      </c>
      <c r="F8" s="399">
        <v>2.7E-2</v>
      </c>
    </row>
    <row r="9" spans="3:6">
      <c r="C9">
        <v>2001</v>
      </c>
      <c r="D9" s="400">
        <v>0.1234</v>
      </c>
      <c r="E9" s="239">
        <v>24</v>
      </c>
      <c r="F9" s="399">
        <v>8.9999999999999993E-3</v>
      </c>
    </row>
    <row r="10" spans="3:6">
      <c r="C10">
        <v>2002</v>
      </c>
      <c r="D10" s="400">
        <v>0.1007</v>
      </c>
      <c r="E10" s="239">
        <v>29.7</v>
      </c>
      <c r="F10" s="399">
        <v>-0.01</v>
      </c>
    </row>
    <row r="11" spans="3:6">
      <c r="C11">
        <v>2003</v>
      </c>
      <c r="D11" s="400">
        <v>0.42460000000000003</v>
      </c>
      <c r="E11" s="239">
        <v>42.03</v>
      </c>
      <c r="F11" s="399">
        <v>-3.0000000000000001E-3</v>
      </c>
    </row>
    <row r="12" spans="3:6">
      <c r="C12">
        <v>2004</v>
      </c>
      <c r="D12" s="400">
        <v>0.2253</v>
      </c>
      <c r="E12" s="239">
        <v>36.82</v>
      </c>
      <c r="F12" s="399">
        <v>4.0000000000000001E-3</v>
      </c>
    </row>
    <row r="13" spans="3:6">
      <c r="C13">
        <v>2005</v>
      </c>
      <c r="D13" s="400">
        <v>0.1484</v>
      </c>
      <c r="E13" s="239">
        <v>43.04</v>
      </c>
      <c r="F13" s="399">
        <v>-3.5000000000000003E-2</v>
      </c>
    </row>
    <row r="14" spans="3:6">
      <c r="C14">
        <v>2006</v>
      </c>
      <c r="D14" s="400">
        <v>0.124</v>
      </c>
      <c r="E14" s="239">
        <v>39.130000000000003</v>
      </c>
      <c r="F14" s="399">
        <v>1.7999999999999999E-2</v>
      </c>
    </row>
    <row r="15" spans="3:6">
      <c r="C15">
        <v>2007</v>
      </c>
      <c r="D15" s="400">
        <v>7.9000000000000001E-2</v>
      </c>
      <c r="E15" s="239">
        <v>35.758200000000002</v>
      </c>
      <c r="F15" s="399">
        <v>2.3E-2</v>
      </c>
    </row>
    <row r="16" spans="3:6">
      <c r="C16">
        <v>2008</v>
      </c>
      <c r="D16" s="400">
        <v>0.188</v>
      </c>
      <c r="E16" s="239">
        <v>39.953499999999998</v>
      </c>
      <c r="F16" s="399" t="s">
        <v>665</v>
      </c>
    </row>
    <row r="17" spans="3:6">
      <c r="C17">
        <v>2009</v>
      </c>
      <c r="D17" s="400">
        <v>-4.7E-2</v>
      </c>
      <c r="E17" s="239">
        <v>41.773699999999998</v>
      </c>
      <c r="F17" s="399" t="s">
        <v>665</v>
      </c>
    </row>
    <row r="18" spans="3:6">
      <c r="C18">
        <v>2010</v>
      </c>
      <c r="D18" s="400">
        <v>4.7E-2</v>
      </c>
      <c r="E18" s="239">
        <v>39.9405</v>
      </c>
      <c r="F18" s="399" t="s">
        <v>665</v>
      </c>
    </row>
    <row r="19" spans="3:6">
      <c r="C19">
        <v>2011</v>
      </c>
      <c r="D19" s="427">
        <f>D18</f>
        <v>4.7E-2</v>
      </c>
      <c r="E19" s="239">
        <v>39.380299999999998</v>
      </c>
      <c r="F19" s="399" t="s">
        <v>665</v>
      </c>
    </row>
  </sheetData>
  <phoneticPr fontId="25"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14"/>
  </sheetPr>
  <dimension ref="A1:H50"/>
  <sheetViews>
    <sheetView topLeftCell="A25" workbookViewId="0">
      <selection activeCell="K32" sqref="K32"/>
    </sheetView>
  </sheetViews>
  <sheetFormatPr defaultRowHeight="12.75"/>
  <cols>
    <col min="1" max="1" width="33.42578125" customWidth="1"/>
    <col min="2" max="2" width="11.28515625" customWidth="1"/>
    <col min="3" max="3" width="10.7109375" customWidth="1"/>
    <col min="4" max="4" width="11.140625" customWidth="1"/>
    <col min="5" max="5" width="10.7109375" customWidth="1"/>
    <col min="6" max="6" width="10.42578125" customWidth="1"/>
    <col min="8" max="8" width="15" bestFit="1" customWidth="1"/>
  </cols>
  <sheetData>
    <row r="1" spans="1:8">
      <c r="A1" s="7"/>
      <c r="B1" s="843">
        <f>'Données emprunteur'!H2</f>
        <v>0</v>
      </c>
      <c r="C1" s="843"/>
      <c r="D1" s="843"/>
      <c r="E1" s="843"/>
      <c r="F1" s="843"/>
    </row>
    <row r="2" spans="1:8">
      <c r="A2" s="7"/>
      <c r="B2" s="843" t="s">
        <v>577</v>
      </c>
      <c r="C2" s="843"/>
      <c r="D2" s="843"/>
      <c r="E2" s="843"/>
      <c r="F2" s="843"/>
    </row>
    <row r="3" spans="1:8">
      <c r="A3" s="7"/>
      <c r="B3" s="844" t="str">
        <f>CONCATENATE("("," En ",'Données emprunteur'!H18,")")</f>
        <v>( En USD)</v>
      </c>
      <c r="C3" s="845"/>
      <c r="D3" s="845"/>
      <c r="E3" s="845"/>
      <c r="F3" s="845"/>
    </row>
    <row r="4" spans="1:8">
      <c r="A4" s="7"/>
      <c r="B4" s="7">
        <f>C4-1</f>
        <v>2006</v>
      </c>
      <c r="C4" s="7">
        <f>D4-1</f>
        <v>2007</v>
      </c>
      <c r="D4" s="7">
        <f>E4-1</f>
        <v>2008</v>
      </c>
      <c r="E4" s="7">
        <f>F4-1</f>
        <v>2009</v>
      </c>
      <c r="F4" s="7">
        <f>'Données emprunteur'!H11</f>
        <v>2010</v>
      </c>
      <c r="G4">
        <v>1</v>
      </c>
      <c r="H4" s="7">
        <f>'Données emprunteur'!H11</f>
        <v>2010</v>
      </c>
    </row>
    <row r="5" spans="1:8">
      <c r="A5" s="7" t="s">
        <v>625</v>
      </c>
      <c r="B5" s="81">
        <f>IF('Données emprunteur'!$H$18="Gourdes",'Cpte d''exploit. emprunteur'!B5,1/'Cpte d''exploit. emprunteur'!B5)</f>
        <v>2.5555839509327879E-2</v>
      </c>
      <c r="C5" s="81">
        <f>IF('Données emprunteur'!$H$18="Gourdes",'Cpte d''exploit. emprunteur'!C5,1/'Cpte d''exploit. emprunteur'!C5)</f>
        <v>2.7965613481662946E-2</v>
      </c>
      <c r="D5" s="81">
        <f>IF('Données emprunteur'!$H$18="Gourdes",'Cpte d''exploit. emprunteur'!D5,1/'Cpte d''exploit. emprunteur'!D5)</f>
        <v>2.5029096324477206E-2</v>
      </c>
      <c r="E5" s="81">
        <f>IF('Données emprunteur'!$H$18="Gourdes",'Cpte d''exploit. emprunteur'!E5,1/'Cpte d''exploit. emprunteur'!E5)</f>
        <v>2.3938506763825088E-2</v>
      </c>
      <c r="F5" s="81">
        <f>IF('Données emprunteur'!$H$18="Gourdes",'Cpte d''exploit. emprunteur'!F5,1/'Cpte d''exploit. emprunteur'!F5)</f>
        <v>2.5037242898811984E-2</v>
      </c>
      <c r="G5">
        <v>2</v>
      </c>
    </row>
    <row r="6" spans="1:8">
      <c r="A6" s="7" t="s">
        <v>510</v>
      </c>
      <c r="B6" s="59">
        <f>'Cpte d''exploit. emprunteur'!B6*'Chiffres reconvertis1'!$B$5</f>
        <v>0</v>
      </c>
      <c r="C6" s="59">
        <f>'Cpte d''exploit. emprunteur'!C6*'Chiffres reconvertis1'!C5</f>
        <v>0</v>
      </c>
      <c r="D6" s="59">
        <f>'Cpte d''exploit. emprunteur'!D6*'Chiffres reconvertis1'!D5</f>
        <v>0</v>
      </c>
      <c r="E6" s="59">
        <f>'Cpte d''exploit. emprunteur'!E6*'Chiffres reconvertis1'!E5</f>
        <v>0</v>
      </c>
      <c r="F6" s="59">
        <f>'Cpte d''exploit. emprunteur'!F6*'Chiffres reconvertis1'!F5</f>
        <v>0</v>
      </c>
      <c r="G6">
        <v>3</v>
      </c>
      <c r="H6" s="1">
        <f>IF('Données emprunteur'!$H$13&lt;=0,0,HLOOKUP('Données emprunteur'!$H$11,$B$4:$F$42,G6,FALSE)/'Données emprunteur'!$H$13*12)</f>
        <v>0</v>
      </c>
    </row>
    <row r="7" spans="1:8">
      <c r="A7" s="7" t="s">
        <v>511</v>
      </c>
      <c r="B7" s="59">
        <f>'Cpte d''exploit. emprunteur'!B7*'Chiffres reconvertis1'!B5</f>
        <v>0</v>
      </c>
      <c r="C7" s="59">
        <f>'Cpte d''exploit. emprunteur'!C7*'Chiffres reconvertis1'!C5</f>
        <v>0</v>
      </c>
      <c r="D7" s="59">
        <f>'Cpte d''exploit. emprunteur'!D7*'Chiffres reconvertis1'!D5</f>
        <v>0</v>
      </c>
      <c r="E7" s="59">
        <f>'Cpte d''exploit. emprunteur'!E7*'Chiffres reconvertis1'!E5</f>
        <v>0</v>
      </c>
      <c r="F7" s="59">
        <f>'Cpte d''exploit. emprunteur'!F7*'Chiffres reconvertis1'!F5</f>
        <v>0</v>
      </c>
      <c r="G7">
        <f>G6+1</f>
        <v>4</v>
      </c>
      <c r="H7" s="1">
        <f>IF('Données emprunteur'!$H$13&lt;=0,0,HLOOKUP('Données emprunteur'!$H$11,$B$4:$F$42,G7,FALSE)/'Données emprunteur'!$H$13*12)</f>
        <v>0</v>
      </c>
    </row>
    <row r="8" spans="1:8">
      <c r="A8" s="7"/>
      <c r="B8" s="61"/>
      <c r="C8" s="61"/>
      <c r="D8" s="61"/>
      <c r="E8" s="61"/>
      <c r="F8" s="62"/>
      <c r="G8">
        <f t="shared" ref="G8:G42" si="0">G7+1</f>
        <v>5</v>
      </c>
      <c r="H8" s="1">
        <f>IF('Données emprunteur'!$H$13&lt;=0,0,HLOOKUP('Données emprunteur'!$H$11,$B$4:$F$42,G8,FALSE)/'Données emprunteur'!$H$13*12)</f>
        <v>0</v>
      </c>
    </row>
    <row r="9" spans="1:8">
      <c r="A9" s="63" t="s">
        <v>512</v>
      </c>
      <c r="B9" s="64">
        <f>B6-B7</f>
        <v>0</v>
      </c>
      <c r="C9" s="64">
        <f>C6-C7</f>
        <v>0</v>
      </c>
      <c r="D9" s="64">
        <f>D6-D7</f>
        <v>0</v>
      </c>
      <c r="E9" s="64">
        <f>E6-E7</f>
        <v>0</v>
      </c>
      <c r="F9" s="65">
        <f>F6-F7</f>
        <v>0</v>
      </c>
      <c r="G9">
        <f t="shared" si="0"/>
        <v>6</v>
      </c>
      <c r="H9" s="1">
        <f>IF('Données emprunteur'!$H$13&lt;=0,0,HLOOKUP('Données emprunteur'!$H$11,$B$4:$F$42,G9,FALSE)/'Données emprunteur'!$H$13*12)</f>
        <v>0</v>
      </c>
    </row>
    <row r="10" spans="1:8">
      <c r="A10" s="7"/>
      <c r="B10" s="62"/>
      <c r="C10" s="61"/>
      <c r="D10" s="61"/>
      <c r="E10" s="61"/>
      <c r="F10" s="62"/>
      <c r="G10">
        <f t="shared" si="0"/>
        <v>7</v>
      </c>
      <c r="H10" s="1">
        <f>IF('Données emprunteur'!$H$13&lt;=0,0,HLOOKUP('Données emprunteur'!$H$11,$B$4:$F$42,G10,FALSE)/'Données emprunteur'!$H$13*12)</f>
        <v>0</v>
      </c>
    </row>
    <row r="11" spans="1:8">
      <c r="A11" s="23" t="s">
        <v>513</v>
      </c>
      <c r="B11" s="66"/>
      <c r="C11" s="61"/>
      <c r="D11" s="61"/>
      <c r="E11" s="61"/>
      <c r="F11" s="62"/>
      <c r="G11">
        <f t="shared" si="0"/>
        <v>8</v>
      </c>
      <c r="H11" s="1">
        <f>IF('Données emprunteur'!$H$13&lt;=0,0,HLOOKUP('Données emprunteur'!$H$11,$B$4:$F$42,G11,FALSE)/'Données emprunteur'!$H$13*12)</f>
        <v>0</v>
      </c>
    </row>
    <row r="12" spans="1:8">
      <c r="A12" s="7" t="s">
        <v>514</v>
      </c>
      <c r="B12" s="59">
        <f>'Cpte d''exploit. emprunteur'!B12*'Chiffres reconvertis1'!$B$5</f>
        <v>0</v>
      </c>
      <c r="C12" s="59">
        <f>'Cpte d''exploit. emprunteur'!C12*'Chiffres reconvertis1'!$C$5</f>
        <v>0</v>
      </c>
      <c r="D12" s="59">
        <f>'Cpte d''exploit. emprunteur'!D12*'Chiffres reconvertis1'!$D$5</f>
        <v>0</v>
      </c>
      <c r="E12" s="59">
        <f>'Cpte d''exploit. emprunteur'!E12*'Chiffres reconvertis1'!$E$5</f>
        <v>0</v>
      </c>
      <c r="F12" s="59">
        <f>'Cpte d''exploit. emprunteur'!F12*'Chiffres reconvertis1'!$F$5</f>
        <v>0</v>
      </c>
      <c r="G12">
        <f t="shared" si="0"/>
        <v>9</v>
      </c>
      <c r="H12" s="1">
        <f>IF('Données emprunteur'!$H$13&lt;=0,0,HLOOKUP('Données emprunteur'!$H$11,$B$4:$F$42,G12,FALSE)/'Données emprunteur'!$H$13*12)</f>
        <v>0</v>
      </c>
    </row>
    <row r="13" spans="1:8">
      <c r="A13" s="7" t="s">
        <v>515</v>
      </c>
      <c r="B13" s="59">
        <f>'Cpte d''exploit. emprunteur'!B13*'Chiffres reconvertis1'!$B$5</f>
        <v>0</v>
      </c>
      <c r="C13" s="59">
        <f>'Cpte d''exploit. emprunteur'!C13*'Chiffres reconvertis1'!$C$5</f>
        <v>0</v>
      </c>
      <c r="D13" s="59">
        <f>'Cpte d''exploit. emprunteur'!D13*'Chiffres reconvertis1'!$D$5</f>
        <v>0</v>
      </c>
      <c r="E13" s="59">
        <f>'Cpte d''exploit. emprunteur'!E13*'Chiffres reconvertis1'!$E$5</f>
        <v>0</v>
      </c>
      <c r="F13" s="59">
        <f>'Cpte d''exploit. emprunteur'!F13*'Chiffres reconvertis1'!$F$5</f>
        <v>0</v>
      </c>
      <c r="G13">
        <f t="shared" si="0"/>
        <v>10</v>
      </c>
      <c r="H13" s="1">
        <f>IF('Données emprunteur'!$H$13&lt;=0,0,HLOOKUP('Données emprunteur'!$H$11,$B$4:$F$42,G13,FALSE)/'Données emprunteur'!$H$13*12)</f>
        <v>0</v>
      </c>
    </row>
    <row r="14" spans="1:8">
      <c r="A14" s="7" t="s">
        <v>516</v>
      </c>
      <c r="B14" s="59">
        <f>'Cpte d''exploit. emprunteur'!B14*'Chiffres reconvertis1'!$B$5</f>
        <v>0</v>
      </c>
      <c r="C14" s="59">
        <f>'Cpte d''exploit. emprunteur'!C14*'Chiffres reconvertis1'!$C$5</f>
        <v>0</v>
      </c>
      <c r="D14" s="59">
        <f>'Cpte d''exploit. emprunteur'!D14*'Chiffres reconvertis1'!$D$5</f>
        <v>0</v>
      </c>
      <c r="E14" s="59">
        <f>'Cpte d''exploit. emprunteur'!E14*'Chiffres reconvertis1'!$E$5</f>
        <v>0</v>
      </c>
      <c r="F14" s="59">
        <f>'Cpte d''exploit. emprunteur'!F14*'Chiffres reconvertis1'!$F$5</f>
        <v>0</v>
      </c>
      <c r="G14">
        <f t="shared" si="0"/>
        <v>11</v>
      </c>
      <c r="H14" s="1">
        <f>IF('Données emprunteur'!$H$13&lt;=0,0,HLOOKUP('Données emprunteur'!$H$11,$B$4:$F$42,G14,FALSE)/'Données emprunteur'!$H$13*12)</f>
        <v>0</v>
      </c>
    </row>
    <row r="15" spans="1:8">
      <c r="A15" s="36" t="s">
        <v>517</v>
      </c>
      <c r="B15" s="59">
        <f>'Cpte d''exploit. emprunteur'!B15*'Chiffres reconvertis1'!$B$5</f>
        <v>0</v>
      </c>
      <c r="C15" s="59">
        <f>'Cpte d''exploit. emprunteur'!C15*'Chiffres reconvertis1'!$C$5</f>
        <v>0</v>
      </c>
      <c r="D15" s="59">
        <f>'Cpte d''exploit. emprunteur'!D15*'Chiffres reconvertis1'!$D$5</f>
        <v>0</v>
      </c>
      <c r="E15" s="59">
        <f>'Cpte d''exploit. emprunteur'!E15*'Chiffres reconvertis1'!$E$5</f>
        <v>0</v>
      </c>
      <c r="F15" s="59">
        <f>'Cpte d''exploit. emprunteur'!F15*'Chiffres reconvertis1'!$F$5</f>
        <v>0</v>
      </c>
      <c r="G15">
        <f t="shared" si="0"/>
        <v>12</v>
      </c>
      <c r="H15" s="1">
        <f>IF('Données emprunteur'!$H$13&lt;=0,0,HLOOKUP('Données emprunteur'!$H$11,$B$4:$F$42,G15,FALSE)/'Données emprunteur'!$H$13*12)</f>
        <v>0</v>
      </c>
    </row>
    <row r="16" spans="1:8">
      <c r="A16" s="7" t="s">
        <v>518</v>
      </c>
      <c r="B16" s="59">
        <f>'Cpte d''exploit. emprunteur'!B16*'Chiffres reconvertis1'!$B$5</f>
        <v>0</v>
      </c>
      <c r="C16" s="59">
        <f>'Cpte d''exploit. emprunteur'!C16*'Chiffres reconvertis1'!$C$5</f>
        <v>0</v>
      </c>
      <c r="D16" s="59">
        <f>'Cpte d''exploit. emprunteur'!D16*'Chiffres reconvertis1'!$D$5</f>
        <v>0</v>
      </c>
      <c r="E16" s="59">
        <f>'Cpte d''exploit. emprunteur'!E16*'Chiffres reconvertis1'!$E$5</f>
        <v>0</v>
      </c>
      <c r="F16" s="59">
        <f>'Cpte d''exploit. emprunteur'!F16*'Chiffres reconvertis1'!$F$5</f>
        <v>0</v>
      </c>
      <c r="G16">
        <f t="shared" si="0"/>
        <v>13</v>
      </c>
      <c r="H16" s="1">
        <f>IF('Données emprunteur'!$H$13&lt;=0,0,HLOOKUP('Données emprunteur'!$H$11,$B$4:$F$42,G16,FALSE)/'Données emprunteur'!$H$13*12)</f>
        <v>0</v>
      </c>
    </row>
    <row r="17" spans="1:8">
      <c r="A17" s="7" t="s">
        <v>519</v>
      </c>
      <c r="B17" s="59">
        <f>'Cpte d''exploit. emprunteur'!B17*'Chiffres reconvertis1'!$B$5</f>
        <v>0</v>
      </c>
      <c r="C17" s="59">
        <f>'Cpte d''exploit. emprunteur'!C17*'Chiffres reconvertis1'!$C$5</f>
        <v>0</v>
      </c>
      <c r="D17" s="59">
        <f>'Cpte d''exploit. emprunteur'!D17*'Chiffres reconvertis1'!$D$5</f>
        <v>0</v>
      </c>
      <c r="E17" s="59">
        <f>'Cpte d''exploit. emprunteur'!E17*'Chiffres reconvertis1'!$E$5</f>
        <v>0</v>
      </c>
      <c r="F17" s="59">
        <f>'Cpte d''exploit. emprunteur'!F17*'Chiffres reconvertis1'!$F$5</f>
        <v>0</v>
      </c>
      <c r="G17">
        <f t="shared" si="0"/>
        <v>14</v>
      </c>
      <c r="H17" s="1">
        <f>IF('Données emprunteur'!$H$13&lt;=0,0,HLOOKUP('Données emprunteur'!$H$11,$B$4:$F$42,G17,FALSE)/'Données emprunteur'!$H$13*12)</f>
        <v>0</v>
      </c>
    </row>
    <row r="18" spans="1:8">
      <c r="A18" s="7" t="s">
        <v>520</v>
      </c>
      <c r="B18" s="59">
        <f>'Cpte d''exploit. emprunteur'!B18*'Chiffres reconvertis1'!$B$5</f>
        <v>0</v>
      </c>
      <c r="C18" s="59">
        <f>'Cpte d''exploit. emprunteur'!C18*'Chiffres reconvertis1'!$C$5</f>
        <v>0</v>
      </c>
      <c r="D18" s="59">
        <f>'Cpte d''exploit. emprunteur'!D18*'Chiffres reconvertis1'!$D$5</f>
        <v>0</v>
      </c>
      <c r="E18" s="59">
        <f>'Cpte d''exploit. emprunteur'!E18*'Chiffres reconvertis1'!$E$5</f>
        <v>0</v>
      </c>
      <c r="F18" s="59">
        <f>'Cpte d''exploit. emprunteur'!F18*'Chiffres reconvertis1'!$F$5</f>
        <v>0</v>
      </c>
      <c r="G18">
        <f t="shared" si="0"/>
        <v>15</v>
      </c>
      <c r="H18" s="1">
        <f>IF('Données emprunteur'!$H$13&lt;=0,0,HLOOKUP('Données emprunteur'!$H$11,$B$4:$F$42,G18,FALSE)/'Données emprunteur'!$H$13*12)</f>
        <v>0</v>
      </c>
    </row>
    <row r="19" spans="1:8">
      <c r="A19" s="7" t="s">
        <v>521</v>
      </c>
      <c r="B19" s="59">
        <f>'Cpte d''exploit. emprunteur'!B19*'Chiffres reconvertis1'!$B$5</f>
        <v>0</v>
      </c>
      <c r="C19" s="59">
        <f>'Cpte d''exploit. emprunteur'!C19*'Chiffres reconvertis1'!$C$5</f>
        <v>0</v>
      </c>
      <c r="D19" s="59">
        <f>'Cpte d''exploit. emprunteur'!D19*'Chiffres reconvertis1'!$D$5</f>
        <v>0</v>
      </c>
      <c r="E19" s="59">
        <f>'Cpte d''exploit. emprunteur'!E19*'Chiffres reconvertis1'!$E$5</f>
        <v>0</v>
      </c>
      <c r="F19" s="59">
        <f>'Cpte d''exploit. emprunteur'!F19*'Chiffres reconvertis1'!$F$5</f>
        <v>0</v>
      </c>
      <c r="G19">
        <f t="shared" si="0"/>
        <v>16</v>
      </c>
      <c r="H19" s="1">
        <f>IF('Données emprunteur'!$H$13&lt;=0,0,HLOOKUP('Données emprunteur'!$H$11,$B$4:$F$42,G19,FALSE)/'Données emprunteur'!$H$13*12)</f>
        <v>0</v>
      </c>
    </row>
    <row r="20" spans="1:8">
      <c r="A20" s="7" t="s">
        <v>522</v>
      </c>
      <c r="B20" s="59">
        <f>'Cpte d''exploit. emprunteur'!B20*'Chiffres reconvertis1'!$B$5</f>
        <v>0</v>
      </c>
      <c r="C20" s="59">
        <f>'Cpte d''exploit. emprunteur'!C20*'Chiffres reconvertis1'!$C$5</f>
        <v>0</v>
      </c>
      <c r="D20" s="59">
        <f>'Cpte d''exploit. emprunteur'!D20*'Chiffres reconvertis1'!$D$5</f>
        <v>0</v>
      </c>
      <c r="E20" s="59">
        <f>'Cpte d''exploit. emprunteur'!E20*'Chiffres reconvertis1'!$E$5</f>
        <v>0</v>
      </c>
      <c r="F20" s="59">
        <f>'Cpte d''exploit. emprunteur'!F20*'Chiffres reconvertis1'!$F$5</f>
        <v>0</v>
      </c>
      <c r="G20">
        <f t="shared" si="0"/>
        <v>17</v>
      </c>
      <c r="H20" s="1">
        <f>IF('Données emprunteur'!$H$13&lt;=0,0,HLOOKUP('Données emprunteur'!$H$11,$B$4:$F$42,G20,FALSE)/'Données emprunteur'!$H$13*12)</f>
        <v>0</v>
      </c>
    </row>
    <row r="21" spans="1:8">
      <c r="A21" s="7" t="s">
        <v>523</v>
      </c>
      <c r="B21" s="59">
        <f>'Cpte d''exploit. emprunteur'!B21*'Chiffres reconvertis1'!$B$5</f>
        <v>0</v>
      </c>
      <c r="C21" s="59">
        <f>'Cpte d''exploit. emprunteur'!C21*'Chiffres reconvertis1'!$C$5</f>
        <v>0</v>
      </c>
      <c r="D21" s="59">
        <f>'Cpte d''exploit. emprunteur'!D21*'Chiffres reconvertis1'!$D$5</f>
        <v>0</v>
      </c>
      <c r="E21" s="59">
        <f>'Cpte d''exploit. emprunteur'!E21*'Chiffres reconvertis1'!$E$5</f>
        <v>0</v>
      </c>
      <c r="F21" s="59">
        <f>'Cpte d''exploit. emprunteur'!F21*'Chiffres reconvertis1'!$F$5</f>
        <v>0</v>
      </c>
      <c r="G21">
        <f t="shared" si="0"/>
        <v>18</v>
      </c>
      <c r="H21" s="1">
        <f>IF('Données emprunteur'!$H$13&lt;=0,0,HLOOKUP('Données emprunteur'!$H$11,$B$4:$F$42,G21,FALSE)/'Données emprunteur'!$H$13*12)</f>
        <v>0</v>
      </c>
    </row>
    <row r="22" spans="1:8">
      <c r="A22" s="7" t="s">
        <v>524</v>
      </c>
      <c r="B22" s="59">
        <f>'Cpte d''exploit. emprunteur'!B22*'Chiffres reconvertis1'!$B$5</f>
        <v>0</v>
      </c>
      <c r="C22" s="59">
        <f>'Cpte d''exploit. emprunteur'!C22*'Chiffres reconvertis1'!$C$5</f>
        <v>0</v>
      </c>
      <c r="D22" s="59">
        <f>'Cpte d''exploit. emprunteur'!D22*'Chiffres reconvertis1'!$D$5</f>
        <v>0</v>
      </c>
      <c r="E22" s="59">
        <f>'Cpte d''exploit. emprunteur'!E22*'Chiffres reconvertis1'!$E$5</f>
        <v>0</v>
      </c>
      <c r="F22" s="59">
        <f>'Cpte d''exploit. emprunteur'!F22*'Chiffres reconvertis1'!$F$5</f>
        <v>0</v>
      </c>
      <c r="G22">
        <f t="shared" si="0"/>
        <v>19</v>
      </c>
      <c r="H22" s="1">
        <f>IF('Données emprunteur'!$H$13&lt;=0,0,HLOOKUP('Données emprunteur'!$H$11,$B$4:$F$42,G22,FALSE)/'Données emprunteur'!$H$13*12)</f>
        <v>0</v>
      </c>
    </row>
    <row r="23" spans="1:8">
      <c r="A23" s="7" t="s">
        <v>525</v>
      </c>
      <c r="B23" s="59">
        <f>'Cpte d''exploit. emprunteur'!B23*'Chiffres reconvertis1'!$B$5</f>
        <v>0</v>
      </c>
      <c r="C23" s="59">
        <f>'Cpte d''exploit. emprunteur'!C23*'Chiffres reconvertis1'!$C$5</f>
        <v>0</v>
      </c>
      <c r="D23" s="59">
        <f>'Cpte d''exploit. emprunteur'!D23*'Chiffres reconvertis1'!$D$5</f>
        <v>0</v>
      </c>
      <c r="E23" s="59">
        <f>'Cpte d''exploit. emprunteur'!E23*'Chiffres reconvertis1'!$E$5</f>
        <v>0</v>
      </c>
      <c r="F23" s="59">
        <f>'Cpte d''exploit. emprunteur'!F23*'Chiffres reconvertis1'!$F$5</f>
        <v>0</v>
      </c>
      <c r="G23">
        <f t="shared" si="0"/>
        <v>20</v>
      </c>
      <c r="H23" s="1">
        <f>IF('Données emprunteur'!$H$13&lt;=0,0,HLOOKUP('Données emprunteur'!$H$11,$B$4:$F$42,G23,FALSE)/'Données emprunteur'!$H$13*12)</f>
        <v>0</v>
      </c>
    </row>
    <row r="24" spans="1:8">
      <c r="A24" s="7" t="s">
        <v>526</v>
      </c>
      <c r="B24" s="59">
        <f>'Cpte d''exploit. emprunteur'!B24*'Chiffres reconvertis1'!$B$5</f>
        <v>0</v>
      </c>
      <c r="C24" s="59">
        <f>'Cpte d''exploit. emprunteur'!C24*'Chiffres reconvertis1'!$C$5</f>
        <v>0</v>
      </c>
      <c r="D24" s="59">
        <f>'Cpte d''exploit. emprunteur'!D24*'Chiffres reconvertis1'!$D$5</f>
        <v>0</v>
      </c>
      <c r="E24" s="59">
        <f>'Cpte d''exploit. emprunteur'!E24*'Chiffres reconvertis1'!$E$5</f>
        <v>0</v>
      </c>
      <c r="F24" s="59">
        <f>'Cpte d''exploit. emprunteur'!F24*'Chiffres reconvertis1'!$F$5</f>
        <v>0</v>
      </c>
      <c r="G24">
        <f t="shared" si="0"/>
        <v>21</v>
      </c>
      <c r="H24" s="1">
        <f>IF('Données emprunteur'!$H$13&lt;=0,0,HLOOKUP('Données emprunteur'!$H$11,$B$4:$F$42,G24,FALSE)/'Données emprunteur'!$H$13*12)</f>
        <v>0</v>
      </c>
    </row>
    <row r="25" spans="1:8">
      <c r="A25" s="7" t="s">
        <v>527</v>
      </c>
      <c r="B25" s="59">
        <f>'Cpte d''exploit. emprunteur'!B25*'Chiffres reconvertis1'!$B$5</f>
        <v>0</v>
      </c>
      <c r="C25" s="59">
        <f>'Cpte d''exploit. emprunteur'!C25*'Chiffres reconvertis1'!$C$5</f>
        <v>0</v>
      </c>
      <c r="D25" s="59">
        <f>'Cpte d''exploit. emprunteur'!D25*'Chiffres reconvertis1'!$D$5</f>
        <v>0</v>
      </c>
      <c r="E25" s="59">
        <f>'Cpte d''exploit. emprunteur'!E25*'Chiffres reconvertis1'!$E$5</f>
        <v>0</v>
      </c>
      <c r="F25" s="59">
        <f>'Cpte d''exploit. emprunteur'!F25*'Chiffres reconvertis1'!$F$5</f>
        <v>0</v>
      </c>
      <c r="G25">
        <f t="shared" si="0"/>
        <v>22</v>
      </c>
      <c r="H25" s="1">
        <f>IF('Données emprunteur'!$H$13&lt;=0,0,HLOOKUP('Données emprunteur'!$H$11,$B$4:$F$42,G25,FALSE)/'Données emprunteur'!$H$13*12)</f>
        <v>0</v>
      </c>
    </row>
    <row r="26" spans="1:8">
      <c r="A26" s="7" t="s">
        <v>528</v>
      </c>
      <c r="B26" s="59">
        <f>'Cpte d''exploit. emprunteur'!B26*'Chiffres reconvertis1'!$B$5</f>
        <v>0</v>
      </c>
      <c r="C26" s="59">
        <f>'Cpte d''exploit. emprunteur'!C26*'Chiffres reconvertis1'!$C$5</f>
        <v>0</v>
      </c>
      <c r="D26" s="59">
        <f>'Cpte d''exploit. emprunteur'!D26*'Chiffres reconvertis1'!$D$5</f>
        <v>0</v>
      </c>
      <c r="E26" s="59">
        <f>'Cpte d''exploit. emprunteur'!E26*'Chiffres reconvertis1'!$E$5</f>
        <v>0</v>
      </c>
      <c r="F26" s="59">
        <f>'Cpte d''exploit. emprunteur'!F26*'Chiffres reconvertis1'!$F$5</f>
        <v>0</v>
      </c>
      <c r="G26">
        <f t="shared" si="0"/>
        <v>23</v>
      </c>
      <c r="H26" s="1">
        <f>IF('Données emprunteur'!$H$13&lt;=0,0,HLOOKUP('Données emprunteur'!$H$11,$B$4:$F$42,G26,FALSE)/'Données emprunteur'!$H$13*12)</f>
        <v>0</v>
      </c>
    </row>
    <row r="27" spans="1:8">
      <c r="A27" s="7"/>
      <c r="B27" s="61"/>
      <c r="C27" s="61" t="s">
        <v>4</v>
      </c>
      <c r="D27" s="61"/>
      <c r="E27" s="61"/>
      <c r="F27" s="62"/>
      <c r="G27">
        <f t="shared" si="0"/>
        <v>24</v>
      </c>
      <c r="H27" s="1">
        <f>IF('Données emprunteur'!$H$13&lt;=0,0,HLOOKUP('Données emprunteur'!$H$11,$B$4:$F$42,G27,FALSE)/'Données emprunteur'!$H$13*12)</f>
        <v>0</v>
      </c>
    </row>
    <row r="28" spans="1:8">
      <c r="A28" s="63" t="s">
        <v>529</v>
      </c>
      <c r="B28" s="64">
        <f>SUM(B12:B26)</f>
        <v>0</v>
      </c>
      <c r="C28" s="64">
        <f>SUM(C12:C26)</f>
        <v>0</v>
      </c>
      <c r="D28" s="64">
        <f>SUM(D12:D26)</f>
        <v>0</v>
      </c>
      <c r="E28" s="64">
        <f>SUM(E12:E26)</f>
        <v>0</v>
      </c>
      <c r="F28" s="64">
        <f>SUM(F12:F26)</f>
        <v>0</v>
      </c>
      <c r="G28">
        <f t="shared" si="0"/>
        <v>25</v>
      </c>
      <c r="H28" s="1">
        <f>IF('Données emprunteur'!$H$13&lt;=0,0,HLOOKUP('Données emprunteur'!$H$11,$B$4:$F$42,G28,FALSE)/'Données emprunteur'!$H$13*12)</f>
        <v>0</v>
      </c>
    </row>
    <row r="29" spans="1:8">
      <c r="A29" s="7"/>
      <c r="B29" s="61"/>
      <c r="C29" s="61"/>
      <c r="D29" s="61"/>
      <c r="E29" s="61"/>
      <c r="F29" s="68"/>
      <c r="G29">
        <f t="shared" si="0"/>
        <v>26</v>
      </c>
      <c r="H29" s="1">
        <f>IF('Données emprunteur'!$H$13&lt;=0,0,HLOOKUP('Données emprunteur'!$H$11,$B$4:$F$42,G29,FALSE)/'Données emprunteur'!$H$13*12)</f>
        <v>0</v>
      </c>
    </row>
    <row r="30" spans="1:8">
      <c r="A30" s="63" t="s">
        <v>530</v>
      </c>
      <c r="B30" s="64">
        <f>B9-B28</f>
        <v>0</v>
      </c>
      <c r="C30" s="64">
        <f>C9-C28</f>
        <v>0</v>
      </c>
      <c r="D30" s="64">
        <f>D9-D28</f>
        <v>0</v>
      </c>
      <c r="E30" s="64">
        <f>E9-E28</f>
        <v>0</v>
      </c>
      <c r="F30" s="64">
        <f>F9-F28</f>
        <v>0</v>
      </c>
      <c r="G30">
        <f t="shared" si="0"/>
        <v>27</v>
      </c>
      <c r="H30" s="1">
        <f>IF('Données emprunteur'!$H$13&lt;=0,0,HLOOKUP('Données emprunteur'!$H$11,$B$4:$F$42,G30,FALSE)/'Données emprunteur'!$H$13*12)</f>
        <v>0</v>
      </c>
    </row>
    <row r="31" spans="1:8">
      <c r="A31" s="7"/>
      <c r="B31" s="61" t="s">
        <v>4</v>
      </c>
      <c r="C31" s="61"/>
      <c r="D31" s="61"/>
      <c r="E31" s="61"/>
      <c r="F31" s="61"/>
      <c r="G31">
        <f t="shared" si="0"/>
        <v>28</v>
      </c>
      <c r="H31" s="1">
        <f>IF('Données emprunteur'!$H$13&lt;=0,0,HLOOKUP('Données emprunteur'!$H$11,$B$4:$F$42,G31,FALSE)/'Données emprunteur'!$H$13*12)</f>
        <v>0</v>
      </c>
    </row>
    <row r="32" spans="1:8">
      <c r="A32" s="7" t="s">
        <v>531</v>
      </c>
      <c r="B32" s="59">
        <f>'Cpte d''exploit. emprunteur'!B32*'Chiffres reconvertis1'!$B$5</f>
        <v>0</v>
      </c>
      <c r="C32" s="59">
        <f>'Cpte d''exploit. emprunteur'!C32*'Chiffres reconvertis1'!$C$5</f>
        <v>0</v>
      </c>
      <c r="D32" s="59">
        <f>'Cpte d''exploit. emprunteur'!D32*'Chiffres reconvertis1'!$D$5</f>
        <v>0</v>
      </c>
      <c r="E32" s="59">
        <f>'Cpte d''exploit. emprunteur'!E32*'Chiffres reconvertis1'!$E$5</f>
        <v>0</v>
      </c>
      <c r="F32" s="59">
        <f>'Cpte d''exploit. emprunteur'!F32*'Chiffres reconvertis1'!$F$5</f>
        <v>0</v>
      </c>
      <c r="G32">
        <f t="shared" si="0"/>
        <v>29</v>
      </c>
      <c r="H32" s="1">
        <f>IF('Données emprunteur'!$H$13&lt;=0,0,HLOOKUP('Données emprunteur'!$H$11,$B$4:$F$42,G32,FALSE)/'Données emprunteur'!$H$13*12)</f>
        <v>0</v>
      </c>
    </row>
    <row r="33" spans="1:8">
      <c r="A33" s="7"/>
      <c r="B33" s="61" t="s">
        <v>4</v>
      </c>
      <c r="C33" s="61">
        <v>0</v>
      </c>
      <c r="D33" s="61"/>
      <c r="E33" s="61"/>
      <c r="F33" s="62"/>
      <c r="G33">
        <f t="shared" si="0"/>
        <v>30</v>
      </c>
      <c r="H33" s="1">
        <f>IF('Données emprunteur'!$H$13&lt;=0,0,HLOOKUP('Données emprunteur'!$H$11,$B$4:$F$42,G33,FALSE)/'Données emprunteur'!$H$13*12)</f>
        <v>0</v>
      </c>
    </row>
    <row r="34" spans="1:8">
      <c r="A34" s="63" t="s">
        <v>532</v>
      </c>
      <c r="B34" s="64">
        <f>B30+B32</f>
        <v>0</v>
      </c>
      <c r="C34" s="64">
        <f>C30+C32</f>
        <v>0</v>
      </c>
      <c r="D34" s="64">
        <f>D30+D32</f>
        <v>0</v>
      </c>
      <c r="E34" s="64">
        <f>E30+E32</f>
        <v>0</v>
      </c>
      <c r="F34" s="65">
        <f>F30+F32</f>
        <v>0</v>
      </c>
      <c r="G34">
        <f t="shared" si="0"/>
        <v>31</v>
      </c>
      <c r="H34" s="1">
        <f>IF('Données emprunteur'!$H$13&lt;=0,0,HLOOKUP('Données emprunteur'!$H$11,$B$4:$F$42,G34,FALSE)/'Données emprunteur'!$H$13*12)</f>
        <v>0</v>
      </c>
    </row>
    <row r="35" spans="1:8">
      <c r="A35" s="7"/>
      <c r="B35" s="61"/>
      <c r="C35" s="61"/>
      <c r="D35" s="61"/>
      <c r="E35" s="61"/>
      <c r="F35" s="62"/>
      <c r="G35">
        <f t="shared" si="0"/>
        <v>32</v>
      </c>
      <c r="H35" s="1">
        <f>IF('Données emprunteur'!$H$13&lt;=0,0,HLOOKUP('Données emprunteur'!$H$11,$B$4:$F$42,G35,FALSE)/'Données emprunteur'!$H$13*12)</f>
        <v>0</v>
      </c>
    </row>
    <row r="36" spans="1:8">
      <c r="A36" s="7" t="s">
        <v>533</v>
      </c>
      <c r="B36" s="59">
        <f>'Cpte d''exploit. emprunteur'!B36*'Chiffres reconvertis1'!$B$5</f>
        <v>0</v>
      </c>
      <c r="C36" s="59">
        <f>'Cpte d''exploit. emprunteur'!C36*'Chiffres reconvertis1'!$C$5</f>
        <v>0</v>
      </c>
      <c r="D36" s="59">
        <f>'Cpte d''exploit. emprunteur'!D36*'Chiffres reconvertis1'!$D$5</f>
        <v>0</v>
      </c>
      <c r="E36" s="59">
        <f>'Cpte d''exploit. emprunteur'!E36*'Chiffres reconvertis1'!$E$5</f>
        <v>0</v>
      </c>
      <c r="F36" s="59">
        <f>'Cpte d''exploit. emprunteur'!F36*'Chiffres reconvertis1'!$F$5</f>
        <v>0</v>
      </c>
      <c r="G36">
        <f t="shared" si="0"/>
        <v>33</v>
      </c>
      <c r="H36" s="1">
        <f>IF('Données emprunteur'!$H$13&lt;=0,0,HLOOKUP('Données emprunteur'!$H$11,$B$4:$F$42,G36,FALSE)/'Données emprunteur'!$H$13*12)</f>
        <v>0</v>
      </c>
    </row>
    <row r="37" spans="1:8">
      <c r="A37" s="7"/>
      <c r="B37" s="7"/>
      <c r="C37" s="61"/>
      <c r="D37" s="61"/>
      <c r="E37" s="61"/>
      <c r="F37" s="61"/>
      <c r="G37">
        <f t="shared" si="0"/>
        <v>34</v>
      </c>
      <c r="H37" s="1">
        <f>IF('Données emprunteur'!$H$13&lt;=0,0,HLOOKUP('Données emprunteur'!$H$11,$B$4:$F$42,G37,FALSE)/'Données emprunteur'!$H$13*12)</f>
        <v>0</v>
      </c>
    </row>
    <row r="38" spans="1:8">
      <c r="A38" s="63" t="s">
        <v>24</v>
      </c>
      <c r="B38" s="64">
        <f>B34-B36</f>
        <v>0</v>
      </c>
      <c r="C38" s="64">
        <f>C34-C36</f>
        <v>0</v>
      </c>
      <c r="D38" s="64">
        <f>D34-D36</f>
        <v>0</v>
      </c>
      <c r="E38" s="64">
        <f>E34-E36</f>
        <v>0</v>
      </c>
      <c r="F38" s="64">
        <f>F34-F36</f>
        <v>0</v>
      </c>
      <c r="G38">
        <f t="shared" si="0"/>
        <v>35</v>
      </c>
      <c r="H38" s="1">
        <f>IF('Données emprunteur'!$H$13&lt;=0,0,HLOOKUP('Données emprunteur'!$H$11,$B$4:$F$42,G38,FALSE)/'Données emprunteur'!$H$13*12)</f>
        <v>0</v>
      </c>
    </row>
    <row r="39" spans="1:8">
      <c r="A39" s="7"/>
      <c r="B39" s="61"/>
      <c r="C39" s="61"/>
      <c r="D39" s="61"/>
      <c r="E39" s="61"/>
      <c r="F39" s="61"/>
      <c r="G39">
        <f t="shared" si="0"/>
        <v>36</v>
      </c>
      <c r="H39" s="1">
        <f>IF('Données emprunteur'!$H$13&lt;=0,0,HLOOKUP('Données emprunteur'!$H$11,$B$4:$F$42,G39,FALSE)/'Données emprunteur'!$H$13*12)</f>
        <v>0</v>
      </c>
    </row>
    <row r="40" spans="1:8">
      <c r="A40" s="7" t="s">
        <v>534</v>
      </c>
      <c r="B40" s="59">
        <f>'Cpte d''exploit. emprunteur'!B40*'Chiffres reconvertis1'!$B$5</f>
        <v>0</v>
      </c>
      <c r="C40" s="59">
        <f>'Cpte d''exploit. emprunteur'!C40*'Chiffres reconvertis1'!$C$5</f>
        <v>0</v>
      </c>
      <c r="D40" s="59">
        <f>'Cpte d''exploit. emprunteur'!D40*'Chiffres reconvertis1'!$D$5</f>
        <v>0</v>
      </c>
      <c r="E40" s="59">
        <f>'Cpte d''exploit. emprunteur'!E40*'Chiffres reconvertis1'!$E$5</f>
        <v>0</v>
      </c>
      <c r="F40" s="59">
        <f>'Cpte d''exploit. emprunteur'!F40*'Chiffres reconvertis1'!$F$5</f>
        <v>0</v>
      </c>
      <c r="G40">
        <f t="shared" si="0"/>
        <v>37</v>
      </c>
      <c r="H40" s="1">
        <f>IF('Données emprunteur'!$H$13&lt;=0,0,HLOOKUP('Données emprunteur'!$H$11,$B$4:$F$42,G40,FALSE)/'Données emprunteur'!$H$13*12)</f>
        <v>0</v>
      </c>
    </row>
    <row r="41" spans="1:8">
      <c r="A41" s="7"/>
      <c r="B41" s="61"/>
      <c r="C41" s="61"/>
      <c r="D41" s="61"/>
      <c r="E41" s="61"/>
      <c r="F41" s="61"/>
      <c r="G41">
        <f t="shared" si="0"/>
        <v>38</v>
      </c>
      <c r="H41" s="1">
        <f>IF('Données emprunteur'!$H$13&lt;=0,0,HLOOKUP('Données emprunteur'!$H$11,$B$4:$F$42,G41,FALSE)/'Données emprunteur'!$H$13*12)</f>
        <v>0</v>
      </c>
    </row>
    <row r="42" spans="1:8">
      <c r="A42" s="70" t="s">
        <v>25</v>
      </c>
      <c r="B42" s="71">
        <f>B38-B40</f>
        <v>0</v>
      </c>
      <c r="C42" s="71">
        <f>C38-C40</f>
        <v>0</v>
      </c>
      <c r="D42" s="71">
        <f>D38-D40</f>
        <v>0</v>
      </c>
      <c r="E42" s="71">
        <f>E38-E40</f>
        <v>0</v>
      </c>
      <c r="F42" s="71">
        <f>F38-F40</f>
        <v>0</v>
      </c>
      <c r="G42">
        <f t="shared" si="0"/>
        <v>39</v>
      </c>
      <c r="H42" s="1">
        <f>IF('Données emprunteur'!$H$13&lt;=0,0,HLOOKUP('Données emprunteur'!$H$11,$B$4:$F$42,G42,FALSE)/'Données emprunteur'!$H$13*12)</f>
        <v>0</v>
      </c>
    </row>
    <row r="44" spans="1:8">
      <c r="B44">
        <f>IF(B45='Données emprunteur'!$H$11,'Données emprunteur'!D13/12,1)</f>
        <v>1</v>
      </c>
      <c r="C44">
        <f>IF(C45='Données emprunteur'!$H$11,'Données emprunteur'!E13/12,1)</f>
        <v>1</v>
      </c>
      <c r="D44">
        <f>IF(D45='Données emprunteur'!$H$11,'Données emprunteur'!F13/12,1)</f>
        <v>1</v>
      </c>
      <c r="E44">
        <f>IF(E45='Données emprunteur'!$H$11,'Données emprunteur'!G13/12,1)</f>
        <v>1</v>
      </c>
      <c r="F44">
        <f>IF(F45='Données emprunteur'!$H$11,'Données emprunteur'!H13/12,1)</f>
        <v>1</v>
      </c>
    </row>
    <row r="45" spans="1:8">
      <c r="B45">
        <f>B4</f>
        <v>2006</v>
      </c>
      <c r="C45">
        <f>C4</f>
        <v>2007</v>
      </c>
      <c r="D45">
        <f>D4</f>
        <v>2008</v>
      </c>
      <c r="E45">
        <f>E4</f>
        <v>2009</v>
      </c>
      <c r="F45">
        <f>F4</f>
        <v>2010</v>
      </c>
    </row>
    <row r="46" spans="1:8">
      <c r="A46" t="s">
        <v>579</v>
      </c>
      <c r="B46" s="49" t="e">
        <f>B9/B34</f>
        <v>#DIV/0!</v>
      </c>
      <c r="C46" s="49" t="e">
        <f>C9/C34</f>
        <v>#DIV/0!</v>
      </c>
      <c r="D46" s="49" t="e">
        <f>D9/D34</f>
        <v>#DIV/0!</v>
      </c>
      <c r="E46" s="49" t="e">
        <f>E9/E34</f>
        <v>#DIV/0!</v>
      </c>
      <c r="F46" s="49" t="e">
        <f>F9/F34</f>
        <v>#DIV/0!</v>
      </c>
    </row>
    <row r="47" spans="1:8">
      <c r="A47" t="s">
        <v>667</v>
      </c>
      <c r="B47" s="79">
        <f>B49+B24+B36</f>
        <v>0</v>
      </c>
      <c r="C47" s="79">
        <f>C49+C24+C36</f>
        <v>0</v>
      </c>
      <c r="D47" s="79">
        <f>D49+D24+D36</f>
        <v>0</v>
      </c>
      <c r="E47" s="79">
        <f>E49+E24+E36</f>
        <v>0</v>
      </c>
      <c r="F47" s="79">
        <f>F49+F24+F36</f>
        <v>0</v>
      </c>
    </row>
    <row r="49" spans="1:6">
      <c r="A49" t="s">
        <v>669</v>
      </c>
      <c r="B49" s="79">
        <f>B42/B44</f>
        <v>0</v>
      </c>
      <c r="C49" s="79">
        <f>C42/C44</f>
        <v>0</v>
      </c>
      <c r="D49" s="79">
        <f>D42/D44</f>
        <v>0</v>
      </c>
      <c r="E49" s="79">
        <f>E42/E44</f>
        <v>0</v>
      </c>
      <c r="F49" s="79">
        <f>F42/F44</f>
        <v>0</v>
      </c>
    </row>
    <row r="50" spans="1:6">
      <c r="A50" t="s">
        <v>674</v>
      </c>
      <c r="B50" s="3">
        <f>B6/B44</f>
        <v>0</v>
      </c>
      <c r="C50" s="3">
        <f>C6/C44</f>
        <v>0</v>
      </c>
      <c r="D50" s="3">
        <f>D6/D44</f>
        <v>0</v>
      </c>
      <c r="E50" s="3">
        <f>E6/E44</f>
        <v>0</v>
      </c>
      <c r="F50" s="3">
        <f>F6/F44</f>
        <v>0</v>
      </c>
    </row>
  </sheetData>
  <sheetProtection password="83D3" sheet="1" objects="1" scenarios="1" formatCells="0" formatColumns="0" formatRows="0"/>
  <mergeCells count="3">
    <mergeCell ref="B1:F1"/>
    <mergeCell ref="B2:F2"/>
    <mergeCell ref="B3:F3"/>
  </mergeCells>
  <phoneticPr fontId="25"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indexed="14"/>
  </sheetPr>
  <dimension ref="A1:G62"/>
  <sheetViews>
    <sheetView workbookViewId="0">
      <selection activeCell="E6" sqref="E6"/>
    </sheetView>
  </sheetViews>
  <sheetFormatPr defaultRowHeight="12.75"/>
  <cols>
    <col min="1" max="1" width="32.85546875" customWidth="1"/>
    <col min="2" max="2" width="12.140625" customWidth="1"/>
    <col min="3" max="3" width="12.28515625" customWidth="1"/>
    <col min="4" max="4" width="12.7109375" customWidth="1"/>
    <col min="5" max="5" width="12.42578125" customWidth="1"/>
    <col min="6" max="6" width="12.28515625" customWidth="1"/>
  </cols>
  <sheetData>
    <row r="1" spans="1:7">
      <c r="A1" s="7"/>
      <c r="B1" s="892">
        <f>'Cpte d''exploit. emprunteur'!B1</f>
        <v>0</v>
      </c>
      <c r="C1" s="893"/>
      <c r="D1" s="893"/>
      <c r="E1" s="893"/>
      <c r="F1" s="893"/>
    </row>
    <row r="2" spans="1:7">
      <c r="A2" s="7"/>
      <c r="B2" s="72" t="s">
        <v>578</v>
      </c>
      <c r="C2" s="73"/>
      <c r="D2" s="73"/>
      <c r="E2" s="74"/>
      <c r="F2" s="74"/>
    </row>
    <row r="3" spans="1:7">
      <c r="A3" s="7"/>
      <c r="B3" s="7"/>
      <c r="C3" s="7"/>
      <c r="D3" s="7"/>
      <c r="E3" s="36"/>
      <c r="F3" s="36"/>
    </row>
    <row r="4" spans="1:7">
      <c r="A4" s="7"/>
      <c r="B4" s="63">
        <f>'Cpte d''exploit. emprunteur'!B4</f>
        <v>2006</v>
      </c>
      <c r="C4" s="63">
        <f>'Cpte d''exploit. emprunteur'!C4</f>
        <v>2007</v>
      </c>
      <c r="D4" s="63">
        <f>'Cpte d''exploit. emprunteur'!D4</f>
        <v>2008</v>
      </c>
      <c r="E4" s="63">
        <f>'Cpte d''exploit. emprunteur'!E4</f>
        <v>2009</v>
      </c>
      <c r="F4" s="63">
        <f>'Cpte d''exploit. emprunteur'!F4</f>
        <v>2010</v>
      </c>
      <c r="G4">
        <v>1</v>
      </c>
    </row>
    <row r="5" spans="1:7">
      <c r="A5" s="23" t="s">
        <v>537</v>
      </c>
      <c r="B5" s="891" t="str">
        <f>'Chiffres reconvertis1'!B3</f>
        <v>( En USD)</v>
      </c>
      <c r="C5" s="891"/>
      <c r="D5" s="891"/>
      <c r="E5" s="891"/>
      <c r="F5" s="891"/>
      <c r="G5">
        <f>G4+1</f>
        <v>2</v>
      </c>
    </row>
    <row r="6" spans="1:7">
      <c r="A6" s="7" t="s">
        <v>538</v>
      </c>
      <c r="B6" s="67">
        <f>'Bilan emprunteur'!B6*'Chiffres reconvertis1'!$B$5</f>
        <v>0</v>
      </c>
      <c r="C6" s="67">
        <f>'Bilan emprunteur'!C6*'Chiffres reconvertis1'!$C$5</f>
        <v>0</v>
      </c>
      <c r="D6" s="67">
        <f>'Bilan emprunteur'!D6*'Chiffres reconvertis1'!$D$5</f>
        <v>0</v>
      </c>
      <c r="E6" s="67">
        <f>'Bilan emprunteur'!E6*'Chiffres reconvertis1'!$E$5</f>
        <v>0</v>
      </c>
      <c r="F6" s="67">
        <f>'Bilan emprunteur'!F6*'Chiffres reconvertis1'!$F$5</f>
        <v>0</v>
      </c>
      <c r="G6">
        <f t="shared" ref="G6:G55" si="0">G5+1</f>
        <v>3</v>
      </c>
    </row>
    <row r="7" spans="1:7">
      <c r="A7" s="7" t="s">
        <v>539</v>
      </c>
      <c r="B7" s="67">
        <f>'Bilan emprunteur'!B7*'Chiffres reconvertis1'!$B$5</f>
        <v>0</v>
      </c>
      <c r="C7" s="67">
        <f>'Bilan emprunteur'!C7*'Chiffres reconvertis1'!$C$5</f>
        <v>0</v>
      </c>
      <c r="D7" s="67">
        <f>'Bilan emprunteur'!D7*'Chiffres reconvertis1'!$D$5</f>
        <v>0</v>
      </c>
      <c r="E7" s="67">
        <f>'Bilan emprunteur'!E7*'Chiffres reconvertis1'!$E$5</f>
        <v>0</v>
      </c>
      <c r="F7" s="67">
        <f>'Bilan emprunteur'!F7*'Chiffres reconvertis1'!$F$5</f>
        <v>0</v>
      </c>
      <c r="G7">
        <f t="shared" si="0"/>
        <v>4</v>
      </c>
    </row>
    <row r="8" spans="1:7">
      <c r="A8" s="7" t="s">
        <v>540</v>
      </c>
      <c r="B8" s="67">
        <f>'Bilan emprunteur'!B8*'Chiffres reconvertis1'!$B$5</f>
        <v>0</v>
      </c>
      <c r="C8" s="67">
        <f>'Bilan emprunteur'!C8*'Chiffres reconvertis1'!$C$5</f>
        <v>0</v>
      </c>
      <c r="D8" s="67">
        <f>'Bilan emprunteur'!D8*'Chiffres reconvertis1'!$D$5</f>
        <v>0</v>
      </c>
      <c r="E8" s="67">
        <f>'Bilan emprunteur'!E8*'Chiffres reconvertis1'!$E$5</f>
        <v>0</v>
      </c>
      <c r="F8" s="67">
        <f>'Bilan emprunteur'!F8*'Chiffres reconvertis1'!$F$5</f>
        <v>0</v>
      </c>
      <c r="G8">
        <f t="shared" si="0"/>
        <v>5</v>
      </c>
    </row>
    <row r="9" spans="1:7">
      <c r="A9" s="7" t="s">
        <v>541</v>
      </c>
      <c r="B9" s="67">
        <f>'Bilan emprunteur'!B9*'Chiffres reconvertis1'!$B$5</f>
        <v>0</v>
      </c>
      <c r="C9" s="67">
        <f>'Bilan emprunteur'!C9*'Chiffres reconvertis1'!$C$5</f>
        <v>0</v>
      </c>
      <c r="D9" s="67">
        <f>'Bilan emprunteur'!D9*'Chiffres reconvertis1'!$D$5</f>
        <v>0</v>
      </c>
      <c r="E9" s="67">
        <f>'Bilan emprunteur'!E9*'Chiffres reconvertis1'!$E$5</f>
        <v>0</v>
      </c>
      <c r="F9" s="67">
        <f>'Bilan emprunteur'!F9*'Chiffres reconvertis1'!$F$5</f>
        <v>0</v>
      </c>
      <c r="G9">
        <f t="shared" si="0"/>
        <v>6</v>
      </c>
    </row>
    <row r="10" spans="1:7">
      <c r="A10" s="7" t="s">
        <v>542</v>
      </c>
      <c r="B10" s="67">
        <f>'Bilan emprunteur'!B10*'Chiffres reconvertis1'!$B$5</f>
        <v>0</v>
      </c>
      <c r="C10" s="67">
        <f>'Bilan emprunteur'!C10*'Chiffres reconvertis1'!$C$5</f>
        <v>0</v>
      </c>
      <c r="D10" s="67">
        <f>'Bilan emprunteur'!D10*'Chiffres reconvertis1'!$D$5</f>
        <v>0</v>
      </c>
      <c r="E10" s="67">
        <f>'Bilan emprunteur'!E10*'Chiffres reconvertis1'!$E$5</f>
        <v>0</v>
      </c>
      <c r="F10" s="67">
        <f>'Bilan emprunteur'!F10*'Chiffres reconvertis1'!$F$5</f>
        <v>0</v>
      </c>
      <c r="G10">
        <f t="shared" si="0"/>
        <v>7</v>
      </c>
    </row>
    <row r="11" spans="1:7">
      <c r="A11" s="7" t="s">
        <v>543</v>
      </c>
      <c r="B11" s="67">
        <f>'Bilan emprunteur'!B11*'Chiffres reconvertis1'!$B$5</f>
        <v>0</v>
      </c>
      <c r="C11" s="67">
        <f>'Bilan emprunteur'!C11*'Chiffres reconvertis1'!$C$5</f>
        <v>0</v>
      </c>
      <c r="D11" s="67">
        <f>'Bilan emprunteur'!D11*'Chiffres reconvertis1'!$D$5</f>
        <v>0</v>
      </c>
      <c r="E11" s="67">
        <f>'Bilan emprunteur'!E11*'Chiffres reconvertis1'!$E$5</f>
        <v>0</v>
      </c>
      <c r="F11" s="67">
        <f>'Bilan emprunteur'!F11*'Chiffres reconvertis1'!$F$5</f>
        <v>0</v>
      </c>
      <c r="G11">
        <f t="shared" si="0"/>
        <v>8</v>
      </c>
    </row>
    <row r="12" spans="1:7">
      <c r="A12" s="7" t="s">
        <v>544</v>
      </c>
      <c r="B12" s="67">
        <f>'Bilan emprunteur'!B12*'Chiffres reconvertis1'!$B$5</f>
        <v>0</v>
      </c>
      <c r="C12" s="67">
        <f>'Bilan emprunteur'!C12*'Chiffres reconvertis1'!$C$5</f>
        <v>0</v>
      </c>
      <c r="D12" s="67">
        <f>'Bilan emprunteur'!D12*'Chiffres reconvertis1'!$D$5</f>
        <v>0</v>
      </c>
      <c r="E12" s="67">
        <f>'Bilan emprunteur'!E12*'Chiffres reconvertis1'!$E$5</f>
        <v>0</v>
      </c>
      <c r="F12" s="67">
        <f>'Bilan emprunteur'!F12*'Chiffres reconvertis1'!$F$5</f>
        <v>0</v>
      </c>
      <c r="G12">
        <f t="shared" si="0"/>
        <v>9</v>
      </c>
    </row>
    <row r="13" spans="1:7">
      <c r="A13" s="7" t="s">
        <v>545</v>
      </c>
      <c r="B13" s="67">
        <f>'Bilan emprunteur'!B13*'Chiffres reconvertis1'!$B$5</f>
        <v>0</v>
      </c>
      <c r="C13" s="67">
        <f>'Bilan emprunteur'!C13*'Chiffres reconvertis1'!$C$5</f>
        <v>0</v>
      </c>
      <c r="D13" s="67">
        <f>'Bilan emprunteur'!D13*'Chiffres reconvertis1'!$D$5</f>
        <v>0</v>
      </c>
      <c r="E13" s="67">
        <f>'Bilan emprunteur'!E13*'Chiffres reconvertis1'!$E$5</f>
        <v>0</v>
      </c>
      <c r="F13" s="67">
        <f>'Bilan emprunteur'!F13*'Chiffres reconvertis1'!$F$5</f>
        <v>0</v>
      </c>
      <c r="G13">
        <f t="shared" si="0"/>
        <v>10</v>
      </c>
    </row>
    <row r="14" spans="1:7">
      <c r="A14" s="7" t="s">
        <v>4</v>
      </c>
      <c r="B14" s="61" t="s">
        <v>4</v>
      </c>
      <c r="C14" s="61" t="s">
        <v>4</v>
      </c>
      <c r="D14" s="61"/>
      <c r="E14" s="61"/>
      <c r="F14" s="62"/>
      <c r="G14">
        <f t="shared" si="0"/>
        <v>11</v>
      </c>
    </row>
    <row r="15" spans="1:7">
      <c r="A15" s="70" t="s">
        <v>546</v>
      </c>
      <c r="B15" s="71">
        <f>SUM(B6:B13)</f>
        <v>0</v>
      </c>
      <c r="C15" s="71">
        <f>SUM(C6:C13)</f>
        <v>0</v>
      </c>
      <c r="D15" s="71">
        <f>SUM(D6:D13)</f>
        <v>0</v>
      </c>
      <c r="E15" s="71">
        <f>SUM(E6:E13)</f>
        <v>0</v>
      </c>
      <c r="F15" s="75">
        <f>SUM(F6:F13)</f>
        <v>0</v>
      </c>
      <c r="G15">
        <f t="shared" si="0"/>
        <v>12</v>
      </c>
    </row>
    <row r="16" spans="1:7">
      <c r="A16" s="7"/>
      <c r="B16" s="61"/>
      <c r="C16" s="61"/>
      <c r="D16" s="61"/>
      <c r="E16" s="61"/>
      <c r="F16" s="62"/>
      <c r="G16">
        <f t="shared" si="0"/>
        <v>13</v>
      </c>
    </row>
    <row r="17" spans="1:7">
      <c r="A17" s="23" t="s">
        <v>547</v>
      </c>
      <c r="B17" s="61"/>
      <c r="C17" s="61"/>
      <c r="D17" s="61"/>
      <c r="E17" s="61"/>
      <c r="F17" s="62"/>
      <c r="G17">
        <f t="shared" si="0"/>
        <v>14</v>
      </c>
    </row>
    <row r="18" spans="1:7">
      <c r="A18" s="7" t="s">
        <v>548</v>
      </c>
      <c r="B18" s="67">
        <f>'Bilan emprunteur'!B18*'Chiffres reconvertis1'!$B$5</f>
        <v>0</v>
      </c>
      <c r="C18" s="67">
        <f>'Bilan emprunteur'!C18*'Chiffres reconvertis1'!$C$5</f>
        <v>0</v>
      </c>
      <c r="D18" s="67">
        <f>'Bilan emprunteur'!D18*'Chiffres reconvertis1'!$D$5</f>
        <v>0</v>
      </c>
      <c r="E18" s="67">
        <f>'Bilan emprunteur'!E18*'Chiffres reconvertis1'!$E$5</f>
        <v>0</v>
      </c>
      <c r="F18" s="67">
        <f>'Bilan emprunteur'!F18*'Chiffres reconvertis1'!$F$5</f>
        <v>0</v>
      </c>
      <c r="G18">
        <f t="shared" si="0"/>
        <v>15</v>
      </c>
    </row>
    <row r="19" spans="1:7">
      <c r="A19" s="7" t="s">
        <v>549</v>
      </c>
      <c r="B19" s="67">
        <f>'Bilan emprunteur'!B19*'Chiffres reconvertis1'!$B$5</f>
        <v>0</v>
      </c>
      <c r="C19" s="67">
        <f>'Bilan emprunteur'!C19*'Chiffres reconvertis1'!$C$5</f>
        <v>0</v>
      </c>
      <c r="D19" s="67">
        <f>'Bilan emprunteur'!D19*'Chiffres reconvertis1'!$D$5</f>
        <v>0</v>
      </c>
      <c r="E19" s="67">
        <f>'Bilan emprunteur'!E19*'Chiffres reconvertis1'!$E$5</f>
        <v>0</v>
      </c>
      <c r="F19" s="67">
        <f>'Bilan emprunteur'!F19*'Chiffres reconvertis1'!$F$5</f>
        <v>0</v>
      </c>
      <c r="G19">
        <f t="shared" si="0"/>
        <v>16</v>
      </c>
    </row>
    <row r="20" spans="1:7">
      <c r="A20" s="7" t="s">
        <v>550</v>
      </c>
      <c r="B20" s="67">
        <f>'Bilan emprunteur'!B20*'Chiffres reconvertis1'!$B$5</f>
        <v>0</v>
      </c>
      <c r="C20" s="67">
        <f>'Bilan emprunteur'!C20*'Chiffres reconvertis1'!$C$5</f>
        <v>0</v>
      </c>
      <c r="D20" s="67">
        <f>'Bilan emprunteur'!D20*'Chiffres reconvertis1'!$D$5</f>
        <v>0</v>
      </c>
      <c r="E20" s="67">
        <f>'Bilan emprunteur'!E20*'Chiffres reconvertis1'!$E$5</f>
        <v>0</v>
      </c>
      <c r="F20" s="67">
        <f>'Bilan emprunteur'!F20*'Chiffres reconvertis1'!$F$5</f>
        <v>0</v>
      </c>
      <c r="G20">
        <f t="shared" si="0"/>
        <v>17</v>
      </c>
    </row>
    <row r="21" spans="1:7">
      <c r="A21" s="7" t="s">
        <v>551</v>
      </c>
      <c r="B21" s="67">
        <f>'Bilan emprunteur'!B21*'Chiffres reconvertis1'!$B$5</f>
        <v>0</v>
      </c>
      <c r="C21" s="67">
        <f>'Bilan emprunteur'!C21*'Chiffres reconvertis1'!$C$5</f>
        <v>0</v>
      </c>
      <c r="D21" s="67">
        <f>'Bilan emprunteur'!D21*'Chiffres reconvertis1'!$D$5</f>
        <v>0</v>
      </c>
      <c r="E21" s="67">
        <f>'Bilan emprunteur'!E21*'Chiffres reconvertis1'!$E$5</f>
        <v>0</v>
      </c>
      <c r="F21" s="67">
        <f>'Bilan emprunteur'!F21*'Chiffres reconvertis1'!$F$5</f>
        <v>0</v>
      </c>
      <c r="G21">
        <f t="shared" si="0"/>
        <v>18</v>
      </c>
    </row>
    <row r="22" spans="1:7">
      <c r="A22" s="7"/>
      <c r="B22" s="61"/>
      <c r="C22" s="61"/>
      <c r="D22" s="61"/>
      <c r="E22" s="61"/>
      <c r="F22" s="62"/>
      <c r="G22">
        <f t="shared" si="0"/>
        <v>19</v>
      </c>
    </row>
    <row r="23" spans="1:7">
      <c r="A23" s="70" t="s">
        <v>552</v>
      </c>
      <c r="B23" s="71">
        <f>SUM(B18:B21)</f>
        <v>0</v>
      </c>
      <c r="C23" s="71">
        <f>SUM(C18:C21)</f>
        <v>0</v>
      </c>
      <c r="D23" s="71">
        <f>SUM(D18:D21)</f>
        <v>0</v>
      </c>
      <c r="E23" s="71">
        <f>SUM(E18:E21)</f>
        <v>0</v>
      </c>
      <c r="F23" s="75">
        <f>SUM(F18:F21)</f>
        <v>0</v>
      </c>
      <c r="G23">
        <f t="shared" si="0"/>
        <v>20</v>
      </c>
    </row>
    <row r="24" spans="1:7">
      <c r="A24" s="7"/>
      <c r="B24" s="61"/>
      <c r="C24" s="61"/>
      <c r="D24" s="61"/>
      <c r="E24" s="61"/>
      <c r="F24" s="62"/>
      <c r="G24">
        <f t="shared" si="0"/>
        <v>21</v>
      </c>
    </row>
    <row r="25" spans="1:7" ht="13.5" thickBot="1">
      <c r="A25" s="63" t="s">
        <v>615</v>
      </c>
      <c r="B25" s="76">
        <f>B23+B15</f>
        <v>0</v>
      </c>
      <c r="C25" s="76">
        <f>C23+C15</f>
        <v>0</v>
      </c>
      <c r="D25" s="76">
        <f>D23+D15</f>
        <v>0</v>
      </c>
      <c r="E25" s="76">
        <f>E23+E15</f>
        <v>0</v>
      </c>
      <c r="F25" s="77">
        <f>F23+F15</f>
        <v>0</v>
      </c>
      <c r="G25">
        <f t="shared" si="0"/>
        <v>22</v>
      </c>
    </row>
    <row r="26" spans="1:7" ht="13.5" thickTop="1">
      <c r="A26" s="7"/>
      <c r="B26" s="61"/>
      <c r="C26" s="61"/>
      <c r="D26" s="61"/>
      <c r="E26" s="61"/>
      <c r="F26" s="62"/>
      <c r="G26">
        <f t="shared" si="0"/>
        <v>23</v>
      </c>
    </row>
    <row r="27" spans="1:7">
      <c r="A27" s="23" t="s">
        <v>553</v>
      </c>
      <c r="B27" s="61"/>
      <c r="C27" s="61"/>
      <c r="D27" s="61"/>
      <c r="E27" s="61"/>
      <c r="F27" s="62"/>
      <c r="G27">
        <f t="shared" si="0"/>
        <v>24</v>
      </c>
    </row>
    <row r="28" spans="1:7">
      <c r="A28" s="7" t="s">
        <v>554</v>
      </c>
      <c r="B28" s="67">
        <f>'Bilan emprunteur'!B28*'Chiffres reconvertis1'!$B$5</f>
        <v>0</v>
      </c>
      <c r="C28" s="67">
        <f>'Bilan emprunteur'!C28*'Chiffres reconvertis1'!$C$5</f>
        <v>0</v>
      </c>
      <c r="D28" s="67">
        <f>'Bilan emprunteur'!D28*'Chiffres reconvertis1'!$D$5</f>
        <v>0</v>
      </c>
      <c r="E28" s="67">
        <f>'Bilan emprunteur'!E28*'Chiffres reconvertis1'!$E$5</f>
        <v>0</v>
      </c>
      <c r="F28" s="67">
        <f>'Bilan emprunteur'!F28*'Chiffres reconvertis1'!$F$5</f>
        <v>0</v>
      </c>
      <c r="G28">
        <f t="shared" si="0"/>
        <v>25</v>
      </c>
    </row>
    <row r="29" spans="1:7">
      <c r="A29" s="7" t="s">
        <v>555</v>
      </c>
      <c r="B29" s="67">
        <f>'Bilan emprunteur'!B29*'Chiffres reconvertis1'!$B$5</f>
        <v>0</v>
      </c>
      <c r="C29" s="67">
        <f>'Bilan emprunteur'!C29*'Chiffres reconvertis1'!$C$5</f>
        <v>0</v>
      </c>
      <c r="D29" s="67">
        <f>'Bilan emprunteur'!D29*'Chiffres reconvertis1'!$D$5</f>
        <v>0</v>
      </c>
      <c r="E29" s="67">
        <f>'Bilan emprunteur'!E29*'Chiffres reconvertis1'!$E$5</f>
        <v>0</v>
      </c>
      <c r="F29" s="67">
        <f>'Bilan emprunteur'!F29*'Chiffres reconvertis1'!$F$5</f>
        <v>0</v>
      </c>
      <c r="G29">
        <f t="shared" si="0"/>
        <v>26</v>
      </c>
    </row>
    <row r="30" spans="1:7">
      <c r="A30" s="7" t="s">
        <v>556</v>
      </c>
      <c r="B30" s="67">
        <f>'Bilan emprunteur'!B30*'Chiffres reconvertis1'!$B$5</f>
        <v>0</v>
      </c>
      <c r="C30" s="67">
        <f>'Bilan emprunteur'!C30*'Chiffres reconvertis1'!$C$5</f>
        <v>0</v>
      </c>
      <c r="D30" s="67">
        <f>'Bilan emprunteur'!D30*'Chiffres reconvertis1'!$D$5</f>
        <v>0</v>
      </c>
      <c r="E30" s="67">
        <f>'Bilan emprunteur'!E30*'Chiffres reconvertis1'!$E$5</f>
        <v>0</v>
      </c>
      <c r="F30" s="67">
        <f>'Bilan emprunteur'!F30*'Chiffres reconvertis1'!$F$5</f>
        <v>0</v>
      </c>
      <c r="G30">
        <f t="shared" si="0"/>
        <v>27</v>
      </c>
    </row>
    <row r="31" spans="1:7">
      <c r="A31" s="7" t="s">
        <v>557</v>
      </c>
      <c r="B31" s="67">
        <f>'Bilan emprunteur'!B31*'Chiffres reconvertis1'!$B$5</f>
        <v>0</v>
      </c>
      <c r="C31" s="67">
        <f>'Bilan emprunteur'!C31*'Chiffres reconvertis1'!$C$5</f>
        <v>0</v>
      </c>
      <c r="D31" s="67">
        <f>'Bilan emprunteur'!D31*'Chiffres reconvertis1'!$D$5</f>
        <v>0</v>
      </c>
      <c r="E31" s="67">
        <f>'Bilan emprunteur'!E31*'Chiffres reconvertis1'!$E$5</f>
        <v>0</v>
      </c>
      <c r="F31" s="67">
        <f>'Bilan emprunteur'!F31*'Chiffres reconvertis1'!$F$5</f>
        <v>0</v>
      </c>
      <c r="G31">
        <f t="shared" si="0"/>
        <v>28</v>
      </c>
    </row>
    <row r="32" spans="1:7">
      <c r="A32" s="7" t="s">
        <v>558</v>
      </c>
      <c r="B32" s="67">
        <f>'Bilan emprunteur'!B32*'Chiffres reconvertis1'!$B$5</f>
        <v>0</v>
      </c>
      <c r="C32" s="67">
        <f>'Bilan emprunteur'!C32*'Chiffres reconvertis1'!$C$5</f>
        <v>0</v>
      </c>
      <c r="D32" s="67">
        <f>'Bilan emprunteur'!D32*'Chiffres reconvertis1'!$D$5</f>
        <v>0</v>
      </c>
      <c r="E32" s="67">
        <f>'Bilan emprunteur'!E32*'Chiffres reconvertis1'!$E$5</f>
        <v>0</v>
      </c>
      <c r="F32" s="67">
        <f>'Bilan emprunteur'!F32*'Chiffres reconvertis1'!$F$5</f>
        <v>0</v>
      </c>
      <c r="G32">
        <f t="shared" si="0"/>
        <v>29</v>
      </c>
    </row>
    <row r="33" spans="1:7">
      <c r="A33" s="7" t="s">
        <v>559</v>
      </c>
      <c r="B33" s="67">
        <f>'Bilan emprunteur'!B33*'Chiffres reconvertis1'!$B$5</f>
        <v>0</v>
      </c>
      <c r="C33" s="67">
        <f>'Bilan emprunteur'!C33*'Chiffres reconvertis1'!$C$5</f>
        <v>0</v>
      </c>
      <c r="D33" s="67">
        <f>'Bilan emprunteur'!D33*'Chiffres reconvertis1'!$D$5</f>
        <v>0</v>
      </c>
      <c r="E33" s="67">
        <f>'Bilan emprunteur'!E33*'Chiffres reconvertis1'!$E$5</f>
        <v>0</v>
      </c>
      <c r="F33" s="67">
        <f>'Bilan emprunteur'!F33*'Chiffres reconvertis1'!$F$5</f>
        <v>0</v>
      </c>
      <c r="G33">
        <f t="shared" si="0"/>
        <v>30</v>
      </c>
    </row>
    <row r="34" spans="1:7">
      <c r="A34" s="7" t="s">
        <v>560</v>
      </c>
      <c r="B34" s="67">
        <f>'Bilan emprunteur'!B34*'Chiffres reconvertis1'!$B$5</f>
        <v>0</v>
      </c>
      <c r="C34" s="67">
        <f>'Bilan emprunteur'!C34*'Chiffres reconvertis1'!$C$5</f>
        <v>0</v>
      </c>
      <c r="D34" s="67">
        <f>'Bilan emprunteur'!D34*'Chiffres reconvertis1'!$D$5</f>
        <v>0</v>
      </c>
      <c r="E34" s="67">
        <f>'Bilan emprunteur'!E34*'Chiffres reconvertis1'!$E$5</f>
        <v>0</v>
      </c>
      <c r="F34" s="67">
        <f>'Bilan emprunteur'!F34*'Chiffres reconvertis1'!$F$5</f>
        <v>0</v>
      </c>
      <c r="G34">
        <f t="shared" si="0"/>
        <v>31</v>
      </c>
    </row>
    <row r="35" spans="1:7">
      <c r="A35" s="7" t="s">
        <v>561</v>
      </c>
      <c r="B35" s="67">
        <f>'Bilan emprunteur'!B35*'Chiffres reconvertis1'!$B$5</f>
        <v>0</v>
      </c>
      <c r="C35" s="67">
        <f>'Bilan emprunteur'!C35*'Chiffres reconvertis1'!$C$5</f>
        <v>0</v>
      </c>
      <c r="D35" s="67">
        <f>'Bilan emprunteur'!D35*'Chiffres reconvertis1'!$D$5</f>
        <v>0</v>
      </c>
      <c r="E35" s="67">
        <f>'Bilan emprunteur'!E35*'Chiffres reconvertis1'!$E$5</f>
        <v>0</v>
      </c>
      <c r="F35" s="67">
        <f>'Bilan emprunteur'!F35*'Chiffres reconvertis1'!$F$5</f>
        <v>0</v>
      </c>
      <c r="G35">
        <f t="shared" si="0"/>
        <v>32</v>
      </c>
    </row>
    <row r="36" spans="1:7">
      <c r="A36" s="7" t="s">
        <v>562</v>
      </c>
      <c r="B36" s="67">
        <f>'Bilan emprunteur'!B36*'Chiffres reconvertis1'!$B$5</f>
        <v>0</v>
      </c>
      <c r="C36" s="67">
        <f>'Bilan emprunteur'!C36*'Chiffres reconvertis1'!$C$5</f>
        <v>0</v>
      </c>
      <c r="D36" s="67">
        <f>'Bilan emprunteur'!D36*'Chiffres reconvertis1'!$D$5</f>
        <v>0</v>
      </c>
      <c r="E36" s="67">
        <f>'Bilan emprunteur'!E36*'Chiffres reconvertis1'!$E$5</f>
        <v>0</v>
      </c>
      <c r="F36" s="67">
        <f>'Bilan emprunteur'!F36*'Chiffres reconvertis1'!$F$5</f>
        <v>0</v>
      </c>
      <c r="G36">
        <f t="shared" si="0"/>
        <v>33</v>
      </c>
    </row>
    <row r="37" spans="1:7">
      <c r="A37" s="7"/>
      <c r="B37" s="61"/>
      <c r="C37" s="61"/>
      <c r="D37" s="61"/>
      <c r="E37" s="61"/>
      <c r="F37" s="62"/>
      <c r="G37">
        <f t="shared" si="0"/>
        <v>34</v>
      </c>
    </row>
    <row r="38" spans="1:7">
      <c r="A38" s="63" t="s">
        <v>563</v>
      </c>
      <c r="B38" s="64">
        <f>SUM(B28:B36)</f>
        <v>0</v>
      </c>
      <c r="C38" s="64">
        <f>SUM(C28:C36)</f>
        <v>0</v>
      </c>
      <c r="D38" s="64">
        <f>SUM(D28:D36)</f>
        <v>0</v>
      </c>
      <c r="E38" s="64">
        <f>SUM(E28:E36)</f>
        <v>0</v>
      </c>
      <c r="F38" s="65">
        <f>SUM(F28:F36)</f>
        <v>0</v>
      </c>
      <c r="G38">
        <f t="shared" si="0"/>
        <v>35</v>
      </c>
    </row>
    <row r="39" spans="1:7">
      <c r="A39" s="7"/>
      <c r="B39" s="61"/>
      <c r="C39" s="61"/>
      <c r="D39" s="61"/>
      <c r="E39" s="61"/>
      <c r="F39" s="62"/>
      <c r="G39">
        <f t="shared" si="0"/>
        <v>36</v>
      </c>
    </row>
    <row r="40" spans="1:7">
      <c r="A40" s="23" t="s">
        <v>564</v>
      </c>
      <c r="B40" s="61"/>
      <c r="C40" s="61"/>
      <c r="D40" s="61"/>
      <c r="E40" s="61"/>
      <c r="F40" s="62"/>
      <c r="G40">
        <f t="shared" si="0"/>
        <v>37</v>
      </c>
    </row>
    <row r="41" spans="1:7">
      <c r="A41" s="7" t="s">
        <v>565</v>
      </c>
      <c r="B41" s="67">
        <f>'Bilan emprunteur'!B41*'Chiffres reconvertis1'!$B$5</f>
        <v>0</v>
      </c>
      <c r="C41" s="67">
        <f>'Bilan emprunteur'!C41*'Chiffres reconvertis1'!$C$5</f>
        <v>0</v>
      </c>
      <c r="D41" s="67">
        <f>'Bilan emprunteur'!D41*'Chiffres reconvertis1'!$D$5</f>
        <v>0</v>
      </c>
      <c r="E41" s="67">
        <f>'Bilan emprunteur'!E41*'Chiffres reconvertis1'!$E$5</f>
        <v>0</v>
      </c>
      <c r="F41" s="67">
        <f>'Bilan emprunteur'!F41*'Chiffres reconvertis1'!$F$5</f>
        <v>0</v>
      </c>
      <c r="G41">
        <f t="shared" si="0"/>
        <v>38</v>
      </c>
    </row>
    <row r="42" spans="1:7">
      <c r="A42" s="7" t="s">
        <v>566</v>
      </c>
      <c r="B42" s="67">
        <f>'Bilan emprunteur'!B42*'Chiffres reconvertis1'!$B$5</f>
        <v>0</v>
      </c>
      <c r="C42" s="67">
        <f>'Bilan emprunteur'!C42*'Chiffres reconvertis1'!$C$5</f>
        <v>0</v>
      </c>
      <c r="D42" s="67">
        <f>'Bilan emprunteur'!D42*'Chiffres reconvertis1'!$D$5</f>
        <v>0</v>
      </c>
      <c r="E42" s="67">
        <f>'Bilan emprunteur'!E42*'Chiffres reconvertis1'!$E$5</f>
        <v>0</v>
      </c>
      <c r="F42" s="67">
        <f>'Bilan emprunteur'!F42*'Chiffres reconvertis1'!$F$5</f>
        <v>0</v>
      </c>
      <c r="G42">
        <f t="shared" si="0"/>
        <v>39</v>
      </c>
    </row>
    <row r="43" spans="1:7">
      <c r="A43" s="7" t="s">
        <v>567</v>
      </c>
      <c r="B43" s="67">
        <f>'Bilan emprunteur'!B43*'Chiffres reconvertis1'!$B$5</f>
        <v>0</v>
      </c>
      <c r="C43" s="67">
        <f>'Bilan emprunteur'!C43*'Chiffres reconvertis1'!$C$5</f>
        <v>0</v>
      </c>
      <c r="D43" s="67">
        <f>'Bilan emprunteur'!D43*'Chiffres reconvertis1'!$D$5</f>
        <v>0</v>
      </c>
      <c r="E43" s="67">
        <f>'Bilan emprunteur'!E43*'Chiffres reconvertis1'!$E$5</f>
        <v>0</v>
      </c>
      <c r="F43" s="67">
        <f>'Bilan emprunteur'!F43*'Chiffres reconvertis1'!$F$5</f>
        <v>0</v>
      </c>
      <c r="G43">
        <f t="shared" si="0"/>
        <v>40</v>
      </c>
    </row>
    <row r="44" spans="1:7">
      <c r="A44" s="7"/>
      <c r="B44" s="61"/>
      <c r="C44" s="61"/>
      <c r="D44" s="61"/>
      <c r="E44" s="61"/>
      <c r="F44" s="62"/>
      <c r="G44">
        <f t="shared" si="0"/>
        <v>41</v>
      </c>
    </row>
    <row r="45" spans="1:7">
      <c r="A45" s="63" t="s">
        <v>568</v>
      </c>
      <c r="B45" s="64">
        <f>SUM(B41:B44)</f>
        <v>0</v>
      </c>
      <c r="C45" s="64">
        <f>SUM(C41:C44)</f>
        <v>0</v>
      </c>
      <c r="D45" s="64">
        <f>SUM(D41:D44)</f>
        <v>0</v>
      </c>
      <c r="E45" s="64">
        <f>SUM(E41:E44)</f>
        <v>0</v>
      </c>
      <c r="F45" s="65">
        <f>SUM(F41:F44)</f>
        <v>0</v>
      </c>
      <c r="G45">
        <f t="shared" si="0"/>
        <v>42</v>
      </c>
    </row>
    <row r="46" spans="1:7">
      <c r="A46" s="7"/>
      <c r="B46" s="61"/>
      <c r="C46" s="61"/>
      <c r="D46" s="61"/>
      <c r="E46" s="61"/>
      <c r="F46" s="62"/>
      <c r="G46">
        <f t="shared" si="0"/>
        <v>43</v>
      </c>
    </row>
    <row r="47" spans="1:7">
      <c r="A47" s="23" t="s">
        <v>569</v>
      </c>
      <c r="B47" s="61"/>
      <c r="C47" s="61"/>
      <c r="D47" s="61"/>
      <c r="E47" s="61"/>
      <c r="F47" s="62"/>
      <c r="G47">
        <f t="shared" si="0"/>
        <v>44</v>
      </c>
    </row>
    <row r="48" spans="1:7">
      <c r="A48" s="7" t="s">
        <v>570</v>
      </c>
      <c r="B48" s="67">
        <f>'Bilan emprunteur'!B48*'Chiffres reconvertis1'!$B$5</f>
        <v>0</v>
      </c>
      <c r="C48" s="67">
        <f>'Bilan emprunteur'!C48*'Chiffres reconvertis1'!$C$5</f>
        <v>0</v>
      </c>
      <c r="D48" s="67">
        <f>'Bilan emprunteur'!D48*'Chiffres reconvertis1'!$D$5</f>
        <v>0</v>
      </c>
      <c r="E48" s="67">
        <f>'Bilan emprunteur'!E48*'Chiffres reconvertis1'!$E$5</f>
        <v>0</v>
      </c>
      <c r="F48" s="67">
        <f>'Bilan emprunteur'!F48*'Chiffres reconvertis1'!$F$5</f>
        <v>0</v>
      </c>
      <c r="G48">
        <f t="shared" si="0"/>
        <v>45</v>
      </c>
    </row>
    <row r="49" spans="1:7">
      <c r="A49" s="7" t="s">
        <v>571</v>
      </c>
      <c r="B49" s="67">
        <f>'Bilan emprunteur'!B49*'Chiffres reconvertis1'!$B$5</f>
        <v>0</v>
      </c>
      <c r="C49" s="67">
        <f>'Bilan emprunteur'!C49*'Chiffres reconvertis1'!$C$5</f>
        <v>0</v>
      </c>
      <c r="D49" s="67">
        <f>'Bilan emprunteur'!D49*'Chiffres reconvertis1'!$D$5</f>
        <v>0</v>
      </c>
      <c r="E49" s="67">
        <f>'Bilan emprunteur'!E49*'Chiffres reconvertis1'!$E$5</f>
        <v>0</v>
      </c>
      <c r="F49" s="67">
        <f>'Bilan emprunteur'!F49*'Chiffres reconvertis1'!$F$5</f>
        <v>0</v>
      </c>
      <c r="G49">
        <f t="shared" si="0"/>
        <v>46</v>
      </c>
    </row>
    <row r="50" spans="1:7">
      <c r="A50" s="7" t="s">
        <v>572</v>
      </c>
      <c r="B50" s="67">
        <f>'Bilan emprunteur'!B50*'Chiffres reconvertis1'!$B$5</f>
        <v>0</v>
      </c>
      <c r="C50" s="67">
        <f>'Bilan emprunteur'!C50*'Chiffres reconvertis1'!$C$5</f>
        <v>0</v>
      </c>
      <c r="D50" s="67">
        <f>'Bilan emprunteur'!D50*'Chiffres reconvertis1'!$D$5</f>
        <v>0</v>
      </c>
      <c r="E50" s="67">
        <f>'Bilan emprunteur'!E50*'Chiffres reconvertis1'!$E$5</f>
        <v>0</v>
      </c>
      <c r="F50" s="67">
        <f>'Bilan emprunteur'!F50*'Chiffres reconvertis1'!$F$5</f>
        <v>0</v>
      </c>
      <c r="G50">
        <f t="shared" si="0"/>
        <v>47</v>
      </c>
    </row>
    <row r="51" spans="1:7">
      <c r="A51" s="7" t="s">
        <v>573</v>
      </c>
      <c r="B51" s="67">
        <f>'Bilan emprunteur'!B51*'Chiffres reconvertis1'!$B$5</f>
        <v>0</v>
      </c>
      <c r="C51" s="67">
        <f>'Bilan emprunteur'!C51*'Chiffres reconvertis1'!$C$5</f>
        <v>0</v>
      </c>
      <c r="D51" s="67">
        <f>'Bilan emprunteur'!D51*'Chiffres reconvertis1'!$D$5</f>
        <v>0</v>
      </c>
      <c r="E51" s="67">
        <f>'Bilan emprunteur'!E51*'Chiffres reconvertis1'!$E$5</f>
        <v>0</v>
      </c>
      <c r="F51" s="67">
        <f>'Bilan emprunteur'!F51*'Chiffres reconvertis1'!$F$5</f>
        <v>0</v>
      </c>
      <c r="G51">
        <f t="shared" si="0"/>
        <v>48</v>
      </c>
    </row>
    <row r="52" spans="1:7">
      <c r="A52" s="7"/>
      <c r="B52" s="61"/>
      <c r="C52" s="61"/>
      <c r="D52" s="61"/>
      <c r="E52" s="61"/>
      <c r="F52" s="62"/>
      <c r="G52">
        <f t="shared" si="0"/>
        <v>49</v>
      </c>
    </row>
    <row r="53" spans="1:7">
      <c r="A53" s="63" t="s">
        <v>574</v>
      </c>
      <c r="B53" s="64">
        <f>SUM(B48:B52)</f>
        <v>0</v>
      </c>
      <c r="C53" s="64">
        <f>SUM(C48:C52)</f>
        <v>0</v>
      </c>
      <c r="D53" s="64">
        <f>SUM(D48:D52)</f>
        <v>0</v>
      </c>
      <c r="E53" s="64">
        <f>SUM(E48:E52)</f>
        <v>0</v>
      </c>
      <c r="F53" s="65">
        <f>SUM(F48:F52)</f>
        <v>0</v>
      </c>
      <c r="G53">
        <f t="shared" si="0"/>
        <v>50</v>
      </c>
    </row>
    <row r="54" spans="1:7">
      <c r="A54" s="7"/>
      <c r="B54" s="61"/>
      <c r="C54" s="61"/>
      <c r="D54" s="61"/>
      <c r="E54" s="61"/>
      <c r="F54" s="62"/>
      <c r="G54">
        <f t="shared" si="0"/>
        <v>51</v>
      </c>
    </row>
    <row r="55" spans="1:7" ht="13.5" thickBot="1">
      <c r="A55" s="63" t="s">
        <v>575</v>
      </c>
      <c r="B55" s="76">
        <f>B53+B45+B38</f>
        <v>0</v>
      </c>
      <c r="C55" s="76">
        <f>C53+C45+C38</f>
        <v>0</v>
      </c>
      <c r="D55" s="76">
        <f>D53+D45+D38</f>
        <v>0</v>
      </c>
      <c r="E55" s="76">
        <f>E53+E45+E38</f>
        <v>0</v>
      </c>
      <c r="F55" s="77">
        <f>F53+F45+F38</f>
        <v>0</v>
      </c>
      <c r="G55">
        <f t="shared" si="0"/>
        <v>52</v>
      </c>
    </row>
    <row r="56" spans="1:7" ht="13.5" thickTop="1">
      <c r="B56" s="79">
        <f>B55-B25</f>
        <v>0</v>
      </c>
      <c r="C56" s="79">
        <f>C55-C25</f>
        <v>0</v>
      </c>
      <c r="D56" s="79">
        <f>D55-D25</f>
        <v>0</v>
      </c>
    </row>
    <row r="57" spans="1:7">
      <c r="D57" s="1"/>
      <c r="E57" s="1"/>
      <c r="F57" s="1"/>
    </row>
    <row r="58" spans="1:7">
      <c r="A58" t="s">
        <v>576</v>
      </c>
      <c r="B58" s="80">
        <v>0</v>
      </c>
      <c r="C58" s="80">
        <f>B58</f>
        <v>0</v>
      </c>
      <c r="D58" s="80">
        <f>C58</f>
        <v>0</v>
      </c>
      <c r="E58" s="80">
        <f>D58</f>
        <v>0</v>
      </c>
      <c r="F58" s="80">
        <f>E58</f>
        <v>0</v>
      </c>
    </row>
    <row r="59" spans="1:7">
      <c r="D59" s="4"/>
    </row>
    <row r="60" spans="1:7" hidden="1">
      <c r="B60">
        <f>B4</f>
        <v>2006</v>
      </c>
      <c r="C60">
        <f>C4</f>
        <v>2007</v>
      </c>
      <c r="D60">
        <f>D4</f>
        <v>2008</v>
      </c>
      <c r="E60">
        <f>E4</f>
        <v>2009</v>
      </c>
      <c r="F60">
        <f>F4</f>
        <v>2010</v>
      </c>
    </row>
    <row r="61" spans="1:7" hidden="1">
      <c r="A61" t="s">
        <v>498</v>
      </c>
      <c r="B61" s="4" t="e">
        <f>(B38+B45)/B53</f>
        <v>#DIV/0!</v>
      </c>
      <c r="C61" s="4" t="e">
        <f>(C38+C45)/C53</f>
        <v>#DIV/0!</v>
      </c>
      <c r="D61" s="4" t="e">
        <f>(D38+D45)/D53</f>
        <v>#DIV/0!</v>
      </c>
      <c r="E61" s="4" t="e">
        <f>(E38+E45)/E53</f>
        <v>#DIV/0!</v>
      </c>
      <c r="F61" s="4" t="e">
        <f>(F38+F45)/F53</f>
        <v>#DIV/0!</v>
      </c>
    </row>
    <row r="62" spans="1:7" hidden="1">
      <c r="A62" t="s">
        <v>668</v>
      </c>
      <c r="B62" s="400" t="e">
        <f>(B38+B45)/B25</f>
        <v>#DIV/0!</v>
      </c>
      <c r="C62" s="400" t="e">
        <f>(C38+C45)/C25</f>
        <v>#DIV/0!</v>
      </c>
      <c r="D62" s="400" t="e">
        <f>(D38+D45)/D25</f>
        <v>#DIV/0!</v>
      </c>
      <c r="E62" s="400" t="e">
        <f>(E38+E45)/E25</f>
        <v>#DIV/0!</v>
      </c>
      <c r="F62" s="400" t="e">
        <f>(F38+F45)/F25</f>
        <v>#DIV/0!</v>
      </c>
    </row>
  </sheetData>
  <sheetProtection password="83D3" sheet="1" objects="1" scenarios="1" formatCells="0" formatColumns="0" formatRows="0"/>
  <mergeCells count="2">
    <mergeCell ref="B1:F1"/>
    <mergeCell ref="B5:F5"/>
  </mergeCells>
  <phoneticPr fontId="2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A1:AE56"/>
  <sheetViews>
    <sheetView tabSelected="1" workbookViewId="0">
      <selection activeCell="C2" sqref="C2:O2"/>
    </sheetView>
  </sheetViews>
  <sheetFormatPr defaultRowHeight="12.75"/>
  <cols>
    <col min="1" max="1" width="4.28515625" customWidth="1"/>
  </cols>
  <sheetData>
    <row r="1" spans="1:31">
      <c r="A1" s="12"/>
      <c r="B1" s="12"/>
      <c r="C1" s="509"/>
      <c r="D1" s="509"/>
      <c r="E1" s="509"/>
      <c r="F1" s="509"/>
      <c r="G1" s="509"/>
      <c r="H1" s="509"/>
      <c r="I1" s="509"/>
      <c r="J1" s="509"/>
      <c r="K1" s="509"/>
      <c r="L1" s="509"/>
      <c r="M1" s="509"/>
      <c r="N1" s="12"/>
      <c r="O1" s="12"/>
      <c r="P1" s="12"/>
      <c r="Q1" s="12"/>
      <c r="R1" s="12"/>
      <c r="S1" s="12"/>
      <c r="T1" s="12"/>
      <c r="U1" s="12"/>
      <c r="V1" s="12"/>
      <c r="W1" s="12"/>
      <c r="X1" s="12"/>
      <c r="Y1" s="12"/>
      <c r="Z1" s="12"/>
      <c r="AA1" s="12"/>
      <c r="AB1" s="12"/>
      <c r="AC1" s="12"/>
      <c r="AD1" s="12"/>
      <c r="AE1" s="12"/>
    </row>
    <row r="2" spans="1:31" ht="23.25">
      <c r="A2" s="12"/>
      <c r="B2" s="12"/>
      <c r="C2" s="510" t="s">
        <v>639</v>
      </c>
      <c r="D2" s="510"/>
      <c r="E2" s="510"/>
      <c r="F2" s="510"/>
      <c r="G2" s="510"/>
      <c r="H2" s="510"/>
      <c r="I2" s="510"/>
      <c r="J2" s="510"/>
      <c r="K2" s="510"/>
      <c r="L2" s="510"/>
      <c r="M2" s="510"/>
      <c r="N2" s="510"/>
      <c r="O2" s="510"/>
      <c r="P2" s="12"/>
      <c r="Q2" s="12"/>
      <c r="R2" s="12"/>
      <c r="S2" s="12"/>
      <c r="T2" s="12"/>
      <c r="U2" s="12"/>
      <c r="V2" s="12"/>
      <c r="W2" s="12"/>
      <c r="X2" s="12"/>
      <c r="Y2" s="12"/>
      <c r="Z2" s="12"/>
      <c r="AA2" s="12"/>
      <c r="AB2" s="12"/>
      <c r="AC2" s="12"/>
      <c r="AD2" s="12"/>
      <c r="AE2" s="12"/>
    </row>
    <row r="3" spans="1:31" ht="23.25">
      <c r="A3" s="12"/>
      <c r="B3" s="12"/>
      <c r="C3" s="510" t="s">
        <v>640</v>
      </c>
      <c r="D3" s="510"/>
      <c r="E3" s="510"/>
      <c r="F3" s="510"/>
      <c r="G3" s="510"/>
      <c r="H3" s="510"/>
      <c r="I3" s="510"/>
      <c r="J3" s="510"/>
      <c r="K3" s="510"/>
      <c r="L3" s="510"/>
      <c r="M3" s="510"/>
      <c r="N3" s="510"/>
      <c r="O3" s="510"/>
      <c r="P3" s="12"/>
      <c r="Q3" s="12"/>
      <c r="R3" s="12"/>
      <c r="S3" s="12"/>
      <c r="T3" s="12"/>
      <c r="U3" s="12"/>
      <c r="V3" s="12"/>
      <c r="W3" s="12"/>
      <c r="X3" s="12"/>
      <c r="Y3" s="12"/>
      <c r="Z3" s="12"/>
      <c r="AA3" s="12"/>
      <c r="AB3" s="12"/>
      <c r="AC3" s="12"/>
      <c r="AD3" s="12"/>
      <c r="AE3" s="12"/>
    </row>
    <row r="4" spans="1:3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row>
    <row r="5" spans="1:31" ht="32.1" customHeight="1">
      <c r="A5" s="12"/>
      <c r="B5" s="503" t="s">
        <v>641</v>
      </c>
      <c r="C5" s="503"/>
      <c r="D5" s="503"/>
      <c r="E5" s="503"/>
      <c r="F5" s="503"/>
      <c r="G5" s="503"/>
      <c r="H5" s="503"/>
      <c r="I5" s="503"/>
      <c r="J5" s="503"/>
      <c r="K5" s="503"/>
      <c r="L5" s="503"/>
      <c r="M5" s="503"/>
      <c r="N5" s="503"/>
      <c r="O5" s="503"/>
      <c r="P5" s="12"/>
      <c r="Q5" s="12"/>
      <c r="R5" s="12"/>
      <c r="S5" s="12"/>
      <c r="T5" s="12"/>
      <c r="U5" s="12"/>
      <c r="V5" s="12"/>
      <c r="W5" s="12"/>
      <c r="X5" s="12"/>
      <c r="Y5" s="12"/>
      <c r="Z5" s="12"/>
      <c r="AA5" s="12"/>
      <c r="AB5" s="12"/>
      <c r="AC5" s="12"/>
      <c r="AD5" s="12"/>
      <c r="AE5" s="12"/>
    </row>
    <row r="6" spans="1:3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2.1" customHeight="1">
      <c r="A7" s="12"/>
      <c r="B7" s="394" t="s">
        <v>642</v>
      </c>
      <c r="C7" s="503" t="s">
        <v>643</v>
      </c>
      <c r="D7" s="503"/>
      <c r="E7" s="503"/>
      <c r="F7" s="503"/>
      <c r="G7" s="503"/>
      <c r="H7" s="503"/>
      <c r="I7" s="503"/>
      <c r="J7" s="503"/>
      <c r="K7" s="503"/>
      <c r="L7" s="503"/>
      <c r="M7" s="503"/>
      <c r="N7" s="503"/>
      <c r="O7" s="503"/>
      <c r="P7" s="395"/>
      <c r="Q7" s="12"/>
      <c r="R7" s="12"/>
      <c r="S7" s="12"/>
      <c r="T7" s="12"/>
      <c r="U7" s="12"/>
      <c r="V7" s="12"/>
      <c r="W7" s="12"/>
      <c r="X7" s="12"/>
      <c r="Y7" s="12"/>
      <c r="Z7" s="12"/>
      <c r="AA7" s="12"/>
      <c r="AB7" s="12"/>
      <c r="AC7" s="12"/>
      <c r="AD7" s="12"/>
      <c r="AE7" s="12"/>
    </row>
    <row r="8" spans="1:31" ht="6"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20.100000000000001" customHeight="1">
      <c r="B9" s="394" t="s">
        <v>644</v>
      </c>
      <c r="C9" s="503" t="s">
        <v>645</v>
      </c>
      <c r="D9" s="503"/>
      <c r="E9" s="503"/>
      <c r="F9" s="503"/>
      <c r="G9" s="503"/>
      <c r="H9" s="503"/>
      <c r="I9" s="503"/>
      <c r="J9" s="503"/>
      <c r="K9" s="503"/>
      <c r="L9" s="503"/>
      <c r="M9" s="503"/>
      <c r="N9" s="503"/>
      <c r="O9" s="503"/>
      <c r="P9" s="12"/>
      <c r="Q9" s="12"/>
      <c r="R9" s="12"/>
      <c r="S9" s="12"/>
      <c r="T9" s="12"/>
      <c r="U9" s="12"/>
      <c r="V9" s="12"/>
      <c r="W9" s="12"/>
      <c r="X9" s="12"/>
      <c r="Y9" s="12"/>
      <c r="Z9" s="12"/>
      <c r="AA9" s="12"/>
      <c r="AB9" s="12"/>
      <c r="AC9" s="12"/>
      <c r="AD9" s="12"/>
      <c r="AE9" s="12"/>
    </row>
    <row r="10" spans="1:31" ht="6" customHeight="1">
      <c r="A10" s="12"/>
      <c r="B10" s="27"/>
      <c r="C10" s="396"/>
      <c r="D10" s="27"/>
      <c r="E10" s="27"/>
      <c r="F10" s="27"/>
      <c r="G10" s="27"/>
      <c r="H10" s="27"/>
      <c r="I10" s="27"/>
      <c r="J10" s="27"/>
      <c r="K10" s="27"/>
      <c r="L10" s="27"/>
      <c r="M10" s="27"/>
      <c r="N10" s="27"/>
      <c r="O10" s="27"/>
      <c r="P10" s="12"/>
      <c r="Q10" s="12"/>
      <c r="R10" s="12"/>
      <c r="S10" s="12"/>
      <c r="T10" s="12"/>
      <c r="U10" s="12"/>
      <c r="V10" s="12"/>
      <c r="W10" s="12"/>
      <c r="X10" s="12"/>
      <c r="Y10" s="12"/>
      <c r="Z10" s="12"/>
      <c r="AA10" s="12"/>
      <c r="AB10" s="12"/>
      <c r="AC10" s="12"/>
      <c r="AD10" s="12"/>
      <c r="AE10" s="12"/>
    </row>
    <row r="11" spans="1:31" ht="50.1" customHeight="1">
      <c r="A11" s="12"/>
      <c r="B11" s="394" t="s">
        <v>646</v>
      </c>
      <c r="C11" s="503" t="s">
        <v>647</v>
      </c>
      <c r="D11" s="503"/>
      <c r="E11" s="503"/>
      <c r="F11" s="503"/>
      <c r="G11" s="503"/>
      <c r="H11" s="503"/>
      <c r="I11" s="503"/>
      <c r="J11" s="503"/>
      <c r="K11" s="503"/>
      <c r="L11" s="503"/>
      <c r="M11" s="503"/>
      <c r="N11" s="503"/>
      <c r="O11" s="503"/>
      <c r="P11" s="12"/>
      <c r="Q11" s="12"/>
      <c r="R11" s="12"/>
      <c r="S11" s="12"/>
      <c r="T11" s="12"/>
      <c r="U11" s="12"/>
      <c r="V11" s="12"/>
      <c r="W11" s="12"/>
      <c r="X11" s="12"/>
      <c r="Y11" s="12"/>
      <c r="Z11" s="12"/>
      <c r="AA11" s="12"/>
      <c r="AB11" s="12"/>
      <c r="AC11" s="12"/>
      <c r="AD11" s="12"/>
      <c r="AE11" s="12"/>
    </row>
    <row r="12" spans="1:31" ht="6" customHeight="1">
      <c r="A12" s="12"/>
      <c r="B12" s="27"/>
      <c r="C12" s="396"/>
      <c r="D12" s="27"/>
      <c r="E12" s="27"/>
      <c r="F12" s="27"/>
      <c r="G12" s="27"/>
      <c r="H12" s="27"/>
      <c r="I12" s="27"/>
      <c r="J12" s="27"/>
      <c r="K12" s="27"/>
      <c r="L12" s="27"/>
      <c r="M12" s="27"/>
      <c r="N12" s="27"/>
      <c r="O12" s="27"/>
      <c r="P12" s="12"/>
      <c r="Q12" s="12"/>
      <c r="R12" s="12"/>
      <c r="S12" s="12"/>
      <c r="T12" s="12"/>
      <c r="U12" s="12"/>
      <c r="V12" s="12"/>
      <c r="W12" s="12"/>
      <c r="X12" s="12"/>
      <c r="Y12" s="12"/>
      <c r="Z12" s="12"/>
      <c r="AA12" s="12"/>
      <c r="AB12" s="12"/>
      <c r="AC12" s="12"/>
      <c r="AD12" s="12"/>
      <c r="AE12" s="12"/>
    </row>
    <row r="13" spans="1:31" ht="36" customHeight="1">
      <c r="A13" s="12"/>
      <c r="B13" s="394" t="s">
        <v>648</v>
      </c>
      <c r="C13" s="503" t="s">
        <v>649</v>
      </c>
      <c r="D13" s="503"/>
      <c r="E13" s="503"/>
      <c r="F13" s="503"/>
      <c r="G13" s="503"/>
      <c r="H13" s="503"/>
      <c r="I13" s="503"/>
      <c r="J13" s="503"/>
      <c r="K13" s="503"/>
      <c r="L13" s="503"/>
      <c r="M13" s="503"/>
      <c r="N13" s="503"/>
      <c r="O13" s="503"/>
      <c r="P13" s="12"/>
      <c r="Q13" s="12"/>
      <c r="R13" s="12"/>
      <c r="S13" s="12"/>
      <c r="T13" s="12"/>
      <c r="U13" s="12"/>
      <c r="V13" s="12"/>
      <c r="W13" s="12"/>
      <c r="X13" s="12"/>
      <c r="Y13" s="12"/>
      <c r="Z13" s="12"/>
      <c r="AA13" s="12"/>
      <c r="AB13" s="12"/>
      <c r="AC13" s="12"/>
      <c r="AD13" s="12"/>
      <c r="AE13" s="12"/>
    </row>
    <row r="14" spans="1:3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row>
    <row r="15" spans="1:31" ht="20.100000000000001" customHeight="1">
      <c r="A15" s="12"/>
      <c r="B15" s="503" t="s">
        <v>650</v>
      </c>
      <c r="C15" s="503"/>
      <c r="D15" s="503"/>
      <c r="E15" s="503"/>
      <c r="F15" s="503"/>
      <c r="G15" s="503"/>
      <c r="H15" s="503"/>
      <c r="I15" s="503"/>
      <c r="J15" s="503"/>
      <c r="K15" s="503"/>
      <c r="L15" s="503"/>
      <c r="M15" s="503"/>
      <c r="N15" s="503"/>
      <c r="O15" s="503"/>
      <c r="P15" s="12"/>
      <c r="Q15" s="12"/>
      <c r="R15" s="12"/>
      <c r="S15" s="12"/>
      <c r="T15" s="12"/>
      <c r="U15" s="12"/>
      <c r="V15" s="12"/>
      <c r="W15" s="12"/>
      <c r="X15" s="12"/>
      <c r="Y15" s="12"/>
      <c r="Z15" s="12"/>
      <c r="AA15" s="12"/>
      <c r="AB15" s="12"/>
      <c r="AC15" s="12"/>
      <c r="AD15" s="12"/>
      <c r="AE15" s="12"/>
    </row>
    <row r="16" spans="1:31" ht="6" customHeight="1">
      <c r="A16" s="12"/>
      <c r="B16" s="27"/>
      <c r="C16" s="396"/>
      <c r="D16" s="27"/>
      <c r="E16" s="27"/>
      <c r="F16" s="27"/>
      <c r="G16" s="27"/>
      <c r="H16" s="27"/>
      <c r="I16" s="27"/>
      <c r="J16" s="27"/>
      <c r="K16" s="27"/>
      <c r="L16" s="27"/>
      <c r="M16" s="27"/>
      <c r="N16" s="27"/>
      <c r="O16" s="27"/>
      <c r="P16" s="12"/>
      <c r="Q16" s="12"/>
      <c r="R16" s="12"/>
      <c r="S16" s="12"/>
      <c r="T16" s="12"/>
      <c r="U16" s="12"/>
      <c r="V16" s="12"/>
      <c r="W16" s="12"/>
      <c r="X16" s="12"/>
      <c r="Y16" s="12"/>
      <c r="Z16" s="12"/>
      <c r="AA16" s="12"/>
      <c r="AB16" s="12"/>
      <c r="AC16" s="12"/>
      <c r="AD16" s="12"/>
      <c r="AE16" s="12"/>
    </row>
    <row r="17" spans="1:31" ht="20.100000000000001" customHeight="1">
      <c r="A17" s="12"/>
      <c r="B17" s="397" t="s">
        <v>651</v>
      </c>
      <c r="C17" s="503" t="s">
        <v>652</v>
      </c>
      <c r="D17" s="503"/>
      <c r="E17" s="503"/>
      <c r="F17" s="503"/>
      <c r="G17" s="503"/>
      <c r="H17" s="503"/>
      <c r="I17" s="503"/>
      <c r="J17" s="503"/>
      <c r="K17" s="503"/>
      <c r="L17" s="503"/>
      <c r="M17" s="503"/>
      <c r="N17" s="503"/>
      <c r="O17" s="503"/>
      <c r="P17" s="12"/>
      <c r="Q17" s="12"/>
      <c r="R17" s="12"/>
      <c r="S17" s="12"/>
      <c r="T17" s="12"/>
      <c r="U17" s="12"/>
      <c r="V17" s="12"/>
      <c r="W17" s="12"/>
      <c r="X17" s="12"/>
      <c r="Y17" s="12"/>
      <c r="Z17" s="12"/>
      <c r="AA17" s="12"/>
      <c r="AB17" s="12"/>
      <c r="AC17" s="12"/>
      <c r="AD17" s="12"/>
      <c r="AE17" s="12"/>
    </row>
    <row r="18" spans="1:31" ht="78" customHeight="1">
      <c r="A18" s="12"/>
      <c r="B18" s="397" t="s">
        <v>651</v>
      </c>
      <c r="C18" s="503" t="s">
        <v>657</v>
      </c>
      <c r="D18" s="508"/>
      <c r="E18" s="508"/>
      <c r="F18" s="508"/>
      <c r="G18" s="508"/>
      <c r="H18" s="508"/>
      <c r="I18" s="508"/>
      <c r="J18" s="508"/>
      <c r="K18" s="508"/>
      <c r="L18" s="508"/>
      <c r="M18" s="508"/>
      <c r="N18" s="508"/>
      <c r="O18" s="508"/>
      <c r="P18" s="12"/>
      <c r="Q18" s="12"/>
      <c r="R18" s="12"/>
      <c r="S18" s="12"/>
      <c r="T18" s="12"/>
      <c r="U18" s="12"/>
      <c r="V18" s="12"/>
      <c r="W18" s="12"/>
      <c r="X18" s="12"/>
      <c r="Y18" s="12"/>
      <c r="Z18" s="12"/>
      <c r="AA18" s="12"/>
      <c r="AB18" s="12"/>
      <c r="AC18" s="12"/>
      <c r="AD18" s="12"/>
      <c r="AE18" s="12"/>
    </row>
    <row r="19" spans="1:31" ht="50.1" customHeight="1">
      <c r="A19" s="12"/>
      <c r="B19" s="398"/>
      <c r="C19" s="503" t="s">
        <v>660</v>
      </c>
      <c r="D19" s="508"/>
      <c r="E19" s="508"/>
      <c r="F19" s="508"/>
      <c r="G19" s="508"/>
      <c r="H19" s="508"/>
      <c r="I19" s="508"/>
      <c r="J19" s="508"/>
      <c r="K19" s="508"/>
      <c r="L19" s="508"/>
      <c r="M19" s="508"/>
      <c r="N19" s="508"/>
      <c r="O19" s="508"/>
      <c r="P19" s="12"/>
      <c r="Q19" s="12"/>
      <c r="R19" s="12"/>
      <c r="S19" s="12"/>
      <c r="T19" s="12"/>
      <c r="U19" s="12"/>
      <c r="V19" s="12"/>
      <c r="W19" s="12"/>
      <c r="X19" s="12"/>
      <c r="Y19" s="12"/>
      <c r="Z19" s="12"/>
      <c r="AA19" s="12"/>
      <c r="AB19" s="12"/>
      <c r="AC19" s="12"/>
      <c r="AD19" s="12"/>
      <c r="AE19" s="12"/>
    </row>
    <row r="20" spans="1:31" ht="39.950000000000003" customHeight="1">
      <c r="A20" s="12"/>
      <c r="B20" s="397" t="s">
        <v>651</v>
      </c>
      <c r="C20" s="503" t="s">
        <v>653</v>
      </c>
      <c r="D20" s="503"/>
      <c r="E20" s="503"/>
      <c r="F20" s="503"/>
      <c r="G20" s="503"/>
      <c r="H20" s="503"/>
      <c r="I20" s="503"/>
      <c r="J20" s="503"/>
      <c r="K20" s="503"/>
      <c r="L20" s="503"/>
      <c r="M20" s="503"/>
      <c r="N20" s="503"/>
      <c r="O20" s="503"/>
      <c r="P20" s="12"/>
      <c r="Q20" s="12"/>
      <c r="R20" s="12"/>
      <c r="S20" s="12"/>
      <c r="T20" s="12"/>
      <c r="U20" s="12"/>
      <c r="V20" s="12"/>
      <c r="W20" s="12"/>
      <c r="X20" s="12"/>
      <c r="Y20" s="12"/>
      <c r="Z20" s="12"/>
      <c r="AA20" s="12"/>
      <c r="AB20" s="12"/>
      <c r="AC20" s="12"/>
      <c r="AD20" s="12"/>
      <c r="AE20" s="12"/>
    </row>
    <row r="21" spans="1:31" ht="69.95" customHeight="1">
      <c r="A21" s="27"/>
      <c r="B21" s="397" t="s">
        <v>651</v>
      </c>
      <c r="C21" s="503" t="s">
        <v>654</v>
      </c>
      <c r="D21" s="503"/>
      <c r="E21" s="503"/>
      <c r="F21" s="503"/>
      <c r="G21" s="503"/>
      <c r="H21" s="503"/>
      <c r="I21" s="503"/>
      <c r="J21" s="503"/>
      <c r="K21" s="503"/>
      <c r="L21" s="503"/>
      <c r="M21" s="503"/>
      <c r="N21" s="503"/>
      <c r="O21" s="503"/>
      <c r="P21" s="12"/>
      <c r="Q21" s="12"/>
      <c r="R21" s="12"/>
      <c r="S21" s="12"/>
      <c r="T21" s="12"/>
      <c r="U21" s="12"/>
      <c r="V21" s="12"/>
      <c r="W21" s="12"/>
      <c r="X21" s="12"/>
      <c r="Y21" s="12"/>
      <c r="Z21" s="12"/>
      <c r="AA21" s="12"/>
      <c r="AB21" s="12"/>
      <c r="AC21" s="12"/>
      <c r="AD21" s="12"/>
      <c r="AE21" s="12"/>
    </row>
    <row r="22" spans="1:31" ht="35.1" customHeight="1">
      <c r="A22" s="12"/>
      <c r="B22" s="27"/>
      <c r="C22" s="503" t="s">
        <v>655</v>
      </c>
      <c r="D22" s="503"/>
      <c r="E22" s="503"/>
      <c r="F22" s="503"/>
      <c r="G22" s="503"/>
      <c r="H22" s="503"/>
      <c r="I22" s="503"/>
      <c r="J22" s="503"/>
      <c r="K22" s="503"/>
      <c r="L22" s="503"/>
      <c r="M22" s="503"/>
      <c r="N22" s="503"/>
      <c r="O22" s="503"/>
      <c r="P22" s="12"/>
      <c r="Q22" s="12"/>
      <c r="R22" s="12"/>
      <c r="S22" s="12"/>
      <c r="T22" s="12"/>
      <c r="U22" s="12"/>
      <c r="V22" s="12"/>
      <c r="W22" s="12"/>
      <c r="X22" s="12"/>
      <c r="Y22" s="12"/>
      <c r="Z22" s="12"/>
      <c r="AA22" s="12"/>
      <c r="AB22" s="12"/>
      <c r="AC22" s="12"/>
      <c r="AD22" s="12"/>
      <c r="AE22" s="12"/>
    </row>
    <row r="23" spans="1:31">
      <c r="A23" s="12"/>
      <c r="B23" s="27"/>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ht="20.100000000000001" customHeight="1">
      <c r="A24" s="12"/>
      <c r="B24" s="397" t="s">
        <v>651</v>
      </c>
      <c r="C24" s="507" t="s">
        <v>656</v>
      </c>
      <c r="D24" s="503"/>
      <c r="E24" s="503"/>
      <c r="F24" s="503"/>
      <c r="G24" s="503"/>
      <c r="H24" s="503"/>
      <c r="I24" s="503"/>
      <c r="J24" s="503"/>
      <c r="K24" s="503"/>
      <c r="L24" s="503"/>
      <c r="M24" s="503"/>
      <c r="N24" s="503"/>
      <c r="O24" s="503"/>
      <c r="P24" s="12"/>
      <c r="Q24" s="12"/>
      <c r="R24" s="12"/>
      <c r="S24" s="12"/>
      <c r="T24" s="12"/>
      <c r="U24" s="12"/>
      <c r="V24" s="12"/>
      <c r="W24" s="12"/>
      <c r="X24" s="12"/>
      <c r="Y24" s="12"/>
      <c r="Z24" s="12"/>
      <c r="AA24" s="12"/>
      <c r="AB24" s="12"/>
      <c r="AC24" s="12"/>
      <c r="AD24" s="12"/>
      <c r="AE24" s="12"/>
    </row>
    <row r="25" spans="1:31" ht="13.5" thickBo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c r="A26" s="12"/>
      <c r="B26" s="122"/>
      <c r="C26" s="112"/>
      <c r="D26" s="112"/>
      <c r="E26" s="112"/>
      <c r="F26" s="112"/>
      <c r="G26" s="112"/>
      <c r="H26" s="112"/>
      <c r="I26" s="112"/>
      <c r="J26" s="112"/>
      <c r="K26" s="112"/>
      <c r="L26" s="112"/>
      <c r="M26" s="112"/>
      <c r="N26" s="112"/>
      <c r="O26" s="123"/>
      <c r="P26" s="12"/>
      <c r="Q26" s="12"/>
      <c r="R26" s="12"/>
      <c r="S26" s="12"/>
      <c r="T26" s="12"/>
      <c r="U26" s="12"/>
      <c r="V26" s="12"/>
      <c r="W26" s="12"/>
      <c r="X26" s="12"/>
      <c r="Y26" s="12"/>
      <c r="Z26" s="12"/>
      <c r="AA26" s="12"/>
      <c r="AB26" s="12"/>
      <c r="AC26" s="12"/>
      <c r="AD26" s="12"/>
      <c r="AE26" s="12"/>
    </row>
    <row r="27" spans="1:31">
      <c r="A27" s="12"/>
      <c r="B27" s="124" t="s">
        <v>659</v>
      </c>
      <c r="C27" s="27"/>
      <c r="D27" s="27"/>
      <c r="E27" s="27"/>
      <c r="F27" s="27"/>
      <c r="G27" s="27"/>
      <c r="H27" s="27"/>
      <c r="I27" s="27"/>
      <c r="J27" s="27"/>
      <c r="K27" s="27"/>
      <c r="L27" s="27"/>
      <c r="M27" s="27"/>
      <c r="N27" s="27"/>
      <c r="O27" s="116"/>
      <c r="P27" s="12"/>
      <c r="Q27" s="12"/>
      <c r="R27" s="12"/>
      <c r="S27" s="12"/>
      <c r="T27" s="12"/>
      <c r="U27" s="12"/>
      <c r="V27" s="12"/>
      <c r="W27" s="12"/>
      <c r="X27" s="12"/>
      <c r="Y27" s="12"/>
      <c r="Z27" s="12"/>
      <c r="AA27" s="12"/>
      <c r="AB27" s="12"/>
      <c r="AC27" s="12"/>
      <c r="AD27" s="12"/>
      <c r="AE27" s="12"/>
    </row>
    <row r="28" spans="1:31">
      <c r="A28" s="12"/>
      <c r="B28" s="124"/>
      <c r="C28" s="27"/>
      <c r="D28" s="27"/>
      <c r="E28" s="27"/>
      <c r="F28" s="27"/>
      <c r="G28" s="27"/>
      <c r="H28" s="27"/>
      <c r="I28" s="27"/>
      <c r="J28" s="27"/>
      <c r="K28" s="27"/>
      <c r="L28" s="27"/>
      <c r="M28" s="27"/>
      <c r="N28" s="27"/>
      <c r="O28" s="116"/>
      <c r="P28" s="12"/>
      <c r="Q28" s="12"/>
      <c r="R28" s="12"/>
      <c r="S28" s="12"/>
      <c r="T28" s="12"/>
      <c r="U28" s="12"/>
      <c r="V28" s="12"/>
      <c r="W28" s="12"/>
      <c r="X28" s="12"/>
      <c r="Y28" s="12"/>
      <c r="Z28" s="12"/>
      <c r="AA28" s="12"/>
      <c r="AB28" s="12"/>
      <c r="AC28" s="12"/>
      <c r="AD28" s="12"/>
      <c r="AE28" s="12"/>
    </row>
    <row r="29" spans="1:31">
      <c r="A29" s="12"/>
      <c r="B29" s="504" t="s">
        <v>658</v>
      </c>
      <c r="C29" s="505"/>
      <c r="D29" s="505"/>
      <c r="E29" s="505"/>
      <c r="F29" s="505"/>
      <c r="G29" s="505"/>
      <c r="H29" s="505"/>
      <c r="I29" s="505"/>
      <c r="J29" s="505"/>
      <c r="K29" s="505"/>
      <c r="L29" s="505"/>
      <c r="M29" s="505"/>
      <c r="N29" s="505"/>
      <c r="O29" s="506"/>
      <c r="P29" s="12"/>
      <c r="Q29" s="12"/>
      <c r="R29" s="12"/>
      <c r="S29" s="12"/>
      <c r="T29" s="12"/>
      <c r="U29" s="12"/>
      <c r="V29" s="12"/>
      <c r="W29" s="12"/>
      <c r="X29" s="12"/>
      <c r="Y29" s="12"/>
      <c r="Z29" s="12"/>
      <c r="AA29" s="12"/>
      <c r="AB29" s="12"/>
      <c r="AC29" s="12"/>
      <c r="AD29" s="12"/>
      <c r="AE29" s="12"/>
    </row>
    <row r="30" spans="1:31" ht="13.5" thickBot="1">
      <c r="A30" s="12"/>
      <c r="B30" s="119"/>
      <c r="C30" s="120"/>
      <c r="D30" s="120"/>
      <c r="E30" s="120"/>
      <c r="F30" s="120"/>
      <c r="G30" s="120"/>
      <c r="H30" s="120"/>
      <c r="I30" s="120"/>
      <c r="J30" s="120"/>
      <c r="K30" s="120"/>
      <c r="L30" s="120"/>
      <c r="M30" s="120"/>
      <c r="N30" s="120"/>
      <c r="O30" s="121"/>
      <c r="P30" s="12"/>
      <c r="Q30" s="12"/>
      <c r="R30" s="12"/>
      <c r="S30" s="12"/>
      <c r="T30" s="12"/>
      <c r="U30" s="12"/>
      <c r="V30" s="12"/>
      <c r="W30" s="12"/>
      <c r="X30" s="12"/>
      <c r="Y30" s="12"/>
      <c r="Z30" s="12"/>
      <c r="AA30" s="12"/>
      <c r="AB30" s="12"/>
      <c r="AC30" s="12"/>
      <c r="AD30" s="12"/>
      <c r="AE30" s="12"/>
    </row>
    <row r="31" spans="1:3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1:3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row>
    <row r="33" spans="1:3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spans="1:3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1:3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spans="1:3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row>
    <row r="37" spans="1:3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3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row>
    <row r="39" spans="1:3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3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1:3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1:3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1:3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1:3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1:3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1:3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row r="52" spans="1:3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row r="53" spans="1:3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row>
    <row r="54" spans="1:3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row>
    <row r="55" spans="1:3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row>
    <row r="56" spans="1:31">
      <c r="A56" s="12"/>
    </row>
  </sheetData>
  <sheetProtection password="83D3" sheet="1" objects="1" scenarios="1" selectLockedCells="1"/>
  <mergeCells count="17">
    <mergeCell ref="C11:O11"/>
    <mergeCell ref="C13:O13"/>
    <mergeCell ref="C1:M1"/>
    <mergeCell ref="C2:O2"/>
    <mergeCell ref="C3:O3"/>
    <mergeCell ref="B5:O5"/>
    <mergeCell ref="C7:O7"/>
    <mergeCell ref="C9:O9"/>
    <mergeCell ref="B15:O15"/>
    <mergeCell ref="C17:O17"/>
    <mergeCell ref="B29:O29"/>
    <mergeCell ref="C20:O20"/>
    <mergeCell ref="C21:O21"/>
    <mergeCell ref="C22:O22"/>
    <mergeCell ref="C24:O24"/>
    <mergeCell ref="C18:O18"/>
    <mergeCell ref="C19:O19"/>
  </mergeCells>
  <phoneticPr fontId="2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11"/>
  <sheetViews>
    <sheetView workbookViewId="0">
      <selection activeCell="H19" sqref="H19"/>
    </sheetView>
  </sheetViews>
  <sheetFormatPr defaultRowHeight="12.75"/>
  <sheetData>
    <row r="1" spans="1:15">
      <c r="A1" t="s">
        <v>636</v>
      </c>
      <c r="E1" t="s">
        <v>637</v>
      </c>
    </row>
    <row r="3" spans="1:15">
      <c r="A3" t="e">
        <f>#REF!</f>
        <v>#REF!</v>
      </c>
      <c r="B3" t="e">
        <f>A3+1</f>
        <v>#REF!</v>
      </c>
      <c r="C3" t="e">
        <f t="shared" ref="C3:O3" si="0">B3+1</f>
        <v>#REF!</v>
      </c>
      <c r="D3" t="e">
        <f t="shared" si="0"/>
        <v>#REF!</v>
      </c>
      <c r="E3" t="e">
        <f t="shared" si="0"/>
        <v>#REF!</v>
      </c>
      <c r="F3" t="e">
        <f t="shared" si="0"/>
        <v>#REF!</v>
      </c>
      <c r="G3" t="e">
        <f t="shared" si="0"/>
        <v>#REF!</v>
      </c>
      <c r="H3" t="e">
        <f t="shared" si="0"/>
        <v>#REF!</v>
      </c>
      <c r="I3" t="e">
        <f t="shared" si="0"/>
        <v>#REF!</v>
      </c>
      <c r="J3" t="e">
        <f t="shared" si="0"/>
        <v>#REF!</v>
      </c>
      <c r="K3" t="e">
        <f t="shared" si="0"/>
        <v>#REF!</v>
      </c>
      <c r="L3" t="e">
        <f t="shared" si="0"/>
        <v>#REF!</v>
      </c>
      <c r="M3" t="e">
        <f t="shared" si="0"/>
        <v>#REF!</v>
      </c>
      <c r="N3" t="e">
        <f t="shared" si="0"/>
        <v>#REF!</v>
      </c>
      <c r="O3" t="e">
        <f t="shared" si="0"/>
        <v>#REF!</v>
      </c>
    </row>
    <row r="5" spans="1:15">
      <c r="A5" s="42" t="e">
        <f>A3</f>
        <v>#REF!</v>
      </c>
      <c r="B5" s="42" t="e">
        <f t="shared" ref="B5:O5" si="1">B3</f>
        <v>#REF!</v>
      </c>
      <c r="C5" s="42" t="e">
        <f t="shared" si="1"/>
        <v>#REF!</v>
      </c>
      <c r="D5" s="42" t="e">
        <f t="shared" si="1"/>
        <v>#REF!</v>
      </c>
      <c r="E5" s="42" t="e">
        <f t="shared" si="1"/>
        <v>#REF!</v>
      </c>
      <c r="F5" s="42" t="e">
        <f t="shared" si="1"/>
        <v>#REF!</v>
      </c>
      <c r="G5" s="42" t="e">
        <f t="shared" si="1"/>
        <v>#REF!</v>
      </c>
      <c r="H5" s="42" t="e">
        <f t="shared" si="1"/>
        <v>#REF!</v>
      </c>
      <c r="I5" s="42" t="e">
        <f t="shared" si="1"/>
        <v>#REF!</v>
      </c>
      <c r="J5" s="42" t="e">
        <f t="shared" si="1"/>
        <v>#REF!</v>
      </c>
      <c r="K5" s="42" t="e">
        <f t="shared" si="1"/>
        <v>#REF!</v>
      </c>
      <c r="L5" s="42" t="e">
        <f t="shared" si="1"/>
        <v>#REF!</v>
      </c>
      <c r="M5" s="42" t="e">
        <f t="shared" si="1"/>
        <v>#REF!</v>
      </c>
      <c r="N5" s="42" t="e">
        <f t="shared" si="1"/>
        <v>#REF!</v>
      </c>
      <c r="O5" s="42" t="e">
        <f t="shared" si="1"/>
        <v>#REF!</v>
      </c>
    </row>
    <row r="9" spans="1:15">
      <c r="A9" t="s">
        <v>638</v>
      </c>
    </row>
    <row r="11" spans="1:15">
      <c r="A11" t="e">
        <f>B11-1</f>
        <v>#REF!</v>
      </c>
      <c r="B11" t="e">
        <f>#REF!</f>
        <v>#REF!</v>
      </c>
      <c r="C11" t="e">
        <f>B11+1</f>
        <v>#REF!</v>
      </c>
      <c r="D11" t="e">
        <f t="shared" ref="D11:O11" si="2">C11+1</f>
        <v>#REF!</v>
      </c>
      <c r="E11" t="e">
        <f t="shared" si="2"/>
        <v>#REF!</v>
      </c>
      <c r="F11" t="e">
        <f t="shared" si="2"/>
        <v>#REF!</v>
      </c>
      <c r="G11" t="e">
        <f t="shared" si="2"/>
        <v>#REF!</v>
      </c>
      <c r="H11" t="e">
        <f t="shared" si="2"/>
        <v>#REF!</v>
      </c>
      <c r="I11" t="e">
        <f t="shared" si="2"/>
        <v>#REF!</v>
      </c>
      <c r="J11" t="e">
        <f t="shared" si="2"/>
        <v>#REF!</v>
      </c>
      <c r="K11" t="e">
        <f t="shared" si="2"/>
        <v>#REF!</v>
      </c>
      <c r="L11" t="e">
        <f t="shared" si="2"/>
        <v>#REF!</v>
      </c>
      <c r="M11" t="e">
        <f t="shared" si="2"/>
        <v>#REF!</v>
      </c>
      <c r="N11" t="e">
        <f t="shared" si="2"/>
        <v>#REF!</v>
      </c>
      <c r="O11" t="e">
        <f t="shared" si="2"/>
        <v>#REF!</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BR122"/>
  <sheetViews>
    <sheetView topLeftCell="A93" workbookViewId="0">
      <selection activeCell="E117" sqref="E117"/>
    </sheetView>
  </sheetViews>
  <sheetFormatPr defaultRowHeight="12.75"/>
  <cols>
    <col min="1" max="1" width="12.85546875" customWidth="1"/>
    <col min="3" max="3" width="12.42578125" customWidth="1"/>
    <col min="4" max="4" width="13.28515625" customWidth="1"/>
    <col min="11" max="11" width="13.28515625" customWidth="1"/>
    <col min="12" max="12" width="10.28515625" bestFit="1" customWidth="1"/>
    <col min="19" max="19" width="10.28515625" bestFit="1" customWidth="1"/>
    <col min="26" max="26" width="10.28515625" bestFit="1" customWidth="1"/>
    <col min="33" max="33" width="10.28515625" bestFit="1" customWidth="1"/>
    <col min="40" max="40" width="10.28515625" bestFit="1" customWidth="1"/>
    <col min="47" max="47" width="10.28515625" bestFit="1" customWidth="1"/>
    <col min="54" max="54" width="10.28515625" bestFit="1" customWidth="1"/>
    <col min="59" max="59" width="11.28515625" customWidth="1"/>
    <col min="60" max="60" width="14.28515625" customWidth="1"/>
    <col min="61" max="61" width="10.28515625" bestFit="1" customWidth="1"/>
    <col min="67" max="67" width="12.85546875" customWidth="1"/>
    <col min="68" max="68" width="10.28515625" bestFit="1" customWidth="1"/>
  </cols>
  <sheetData>
    <row r="2" spans="1:69">
      <c r="B2" t="s">
        <v>600</v>
      </c>
      <c r="D2" t="e">
        <f>#REF!</f>
        <v>#REF!</v>
      </c>
      <c r="I2" t="s">
        <v>600</v>
      </c>
      <c r="K2" t="e">
        <f>Sheet2!$C$11</f>
        <v>#REF!</v>
      </c>
      <c r="P2" t="s">
        <v>600</v>
      </c>
      <c r="R2" t="e">
        <f>Sheet2!$D$11</f>
        <v>#REF!</v>
      </c>
      <c r="W2" t="s">
        <v>600</v>
      </c>
      <c r="Y2" t="e">
        <f>Sheet2!$E$11</f>
        <v>#REF!</v>
      </c>
      <c r="AD2" t="s">
        <v>600</v>
      </c>
      <c r="AF2" t="e">
        <f>Sheet2!$F$11</f>
        <v>#REF!</v>
      </c>
      <c r="AK2" t="s">
        <v>600</v>
      </c>
      <c r="AM2" t="e">
        <f>Sheet2!$G$11</f>
        <v>#REF!</v>
      </c>
      <c r="AR2" t="s">
        <v>600</v>
      </c>
      <c r="AT2" t="e">
        <f>Sheet2!$H$11</f>
        <v>#REF!</v>
      </c>
      <c r="AY2" t="s">
        <v>600</v>
      </c>
      <c r="BA2" t="e">
        <f>Sheet2!$I$11</f>
        <v>#REF!</v>
      </c>
      <c r="BF2" t="s">
        <v>600</v>
      </c>
      <c r="BH2" t="e">
        <f>Sheet2!$J$11</f>
        <v>#REF!</v>
      </c>
      <c r="BM2" t="s">
        <v>600</v>
      </c>
      <c r="BO2" t="e">
        <f>Sheet2!$K$11</f>
        <v>#REF!</v>
      </c>
    </row>
    <row r="3" spans="1:69">
      <c r="A3" s="6" t="s">
        <v>601</v>
      </c>
      <c r="B3" s="6" t="e">
        <f>#REF!</f>
        <v>#REF!</v>
      </c>
      <c r="C3" s="6" t="e">
        <f>CONCATENATE(B3,D2)</f>
        <v>#REF!</v>
      </c>
      <c r="D3" s="6" t="e">
        <f>#REF!</f>
        <v>#REF!</v>
      </c>
      <c r="E3" s="5" t="e">
        <f>HLOOKUP(C3,#REF!,#REF!,FALSE)</f>
        <v>#REF!</v>
      </c>
      <c r="F3" s="28" t="e">
        <f>CONCATENATE(F21,"e")</f>
        <v>#REF!</v>
      </c>
      <c r="H3" s="6" t="s">
        <v>601</v>
      </c>
      <c r="I3" s="6" t="e">
        <f>#REF!</f>
        <v>#REF!</v>
      </c>
      <c r="J3" s="6" t="e">
        <f>CONCATENATE(I3,K2)</f>
        <v>#REF!</v>
      </c>
      <c r="K3" s="6" t="e">
        <f>#REF!</f>
        <v>#REF!</v>
      </c>
      <c r="L3" s="5" t="e">
        <f>HLOOKUP(J3,#REF!,#REF!,FALSE)</f>
        <v>#REF!</v>
      </c>
      <c r="M3" s="28" t="e">
        <f>CONCATENATE(M21,"e")</f>
        <v>#REF!</v>
      </c>
      <c r="O3" s="6" t="s">
        <v>601</v>
      </c>
      <c r="P3" s="6" t="e">
        <f>#REF!</f>
        <v>#REF!</v>
      </c>
      <c r="Q3" s="6" t="e">
        <f>CONCATENATE(P3,R2)</f>
        <v>#REF!</v>
      </c>
      <c r="R3" s="6" t="e">
        <f>#REF!</f>
        <v>#REF!</v>
      </c>
      <c r="S3" s="5" t="e">
        <f>HLOOKUP(Q3,#REF!,#REF!,FALSE)</f>
        <v>#REF!</v>
      </c>
      <c r="T3" s="28" t="e">
        <f>CONCATENATE(T21,"e")</f>
        <v>#REF!</v>
      </c>
      <c r="V3" s="6" t="s">
        <v>601</v>
      </c>
      <c r="W3" s="6" t="e">
        <f>#REF!</f>
        <v>#REF!</v>
      </c>
      <c r="X3" s="6" t="e">
        <f>CONCATENATE(W3,Y2)</f>
        <v>#REF!</v>
      </c>
      <c r="Y3" s="6" t="e">
        <f>#REF!</f>
        <v>#REF!</v>
      </c>
      <c r="Z3" s="5" t="e">
        <f>HLOOKUP(X3,#REF!,#REF!,FALSE)</f>
        <v>#REF!</v>
      </c>
      <c r="AA3" s="28" t="e">
        <f>CONCATENATE(AA21,"e")</f>
        <v>#REF!</v>
      </c>
      <c r="AC3" s="6" t="s">
        <v>601</v>
      </c>
      <c r="AD3" s="6" t="e">
        <f>#REF!</f>
        <v>#REF!</v>
      </c>
      <c r="AE3" s="6" t="e">
        <f>CONCATENATE(AD3,AF2)</f>
        <v>#REF!</v>
      </c>
      <c r="AF3" s="6" t="e">
        <f>#REF!</f>
        <v>#REF!</v>
      </c>
      <c r="AG3" s="5" t="e">
        <f>HLOOKUP(AE3,#REF!,#REF!,FALSE)</f>
        <v>#REF!</v>
      </c>
      <c r="AH3" s="28" t="e">
        <f>CONCATENATE(AH21,"e")</f>
        <v>#REF!</v>
      </c>
      <c r="AJ3" s="6" t="s">
        <v>601</v>
      </c>
      <c r="AK3" s="6" t="e">
        <f>#REF!</f>
        <v>#REF!</v>
      </c>
      <c r="AL3" s="6" t="e">
        <f>CONCATENATE(AK3,AM2)</f>
        <v>#REF!</v>
      </c>
      <c r="AM3" s="6" t="e">
        <f>#REF!</f>
        <v>#REF!</v>
      </c>
      <c r="AN3" s="5" t="e">
        <f>HLOOKUP(AL3,#REF!,#REF!,FALSE)</f>
        <v>#REF!</v>
      </c>
      <c r="AO3" s="28" t="e">
        <f>CONCATENATE(AO21,"e")</f>
        <v>#REF!</v>
      </c>
      <c r="AQ3" s="6" t="s">
        <v>601</v>
      </c>
      <c r="AR3" s="6" t="e">
        <f>#REF!</f>
        <v>#REF!</v>
      </c>
      <c r="AS3" s="6" t="e">
        <f>CONCATENATE(AR3,AT2)</f>
        <v>#REF!</v>
      </c>
      <c r="AT3" s="6" t="e">
        <f>#REF!</f>
        <v>#REF!</v>
      </c>
      <c r="AU3" s="5" t="e">
        <f>HLOOKUP(AS3,#REF!,#REF!,FALSE)</f>
        <v>#REF!</v>
      </c>
      <c r="AV3" s="28" t="e">
        <f>CONCATENATE(AV21,"e")</f>
        <v>#REF!</v>
      </c>
      <c r="AX3" s="6" t="s">
        <v>601</v>
      </c>
      <c r="AY3" s="6" t="e">
        <f>#REF!</f>
        <v>#REF!</v>
      </c>
      <c r="AZ3" s="6" t="e">
        <f>CONCATENATE(AY3,BA2)</f>
        <v>#REF!</v>
      </c>
      <c r="BA3" s="6" t="e">
        <f>#REF!</f>
        <v>#REF!</v>
      </c>
      <c r="BB3" s="5" t="e">
        <f>HLOOKUP(AZ3,#REF!,#REF!,FALSE)</f>
        <v>#REF!</v>
      </c>
      <c r="BC3" s="28" t="e">
        <f>CONCATENATE(BC21,"e")</f>
        <v>#REF!</v>
      </c>
      <c r="BE3" s="6" t="s">
        <v>601</v>
      </c>
      <c r="BF3" s="6" t="e">
        <f>#REF!</f>
        <v>#REF!</v>
      </c>
      <c r="BG3" s="6" t="e">
        <f>CONCATENATE(BF3,BH2)</f>
        <v>#REF!</v>
      </c>
      <c r="BH3" s="6" t="e">
        <f>#REF!</f>
        <v>#REF!</v>
      </c>
      <c r="BI3" s="5" t="e">
        <f>HLOOKUP(BG3,#REF!,#REF!,FALSE)</f>
        <v>#REF!</v>
      </c>
      <c r="BJ3" s="28" t="e">
        <f>CONCATENATE(BJ21,"e")</f>
        <v>#REF!</v>
      </c>
      <c r="BL3" s="6" t="s">
        <v>601</v>
      </c>
      <c r="BM3" s="6" t="e">
        <f>#REF!</f>
        <v>#REF!</v>
      </c>
      <c r="BN3" s="6" t="e">
        <f>CONCATENATE(BM3,BO2)</f>
        <v>#REF!</v>
      </c>
      <c r="BO3" s="6" t="e">
        <f>#REF!</f>
        <v>#REF!</v>
      </c>
      <c r="BP3" s="5" t="e">
        <f>HLOOKUP(BN3,#REF!,#REF!,FALSE)</f>
        <v>#REF!</v>
      </c>
      <c r="BQ3" s="28" t="e">
        <f>CONCATENATE(BQ21,"e")</f>
        <v>#REF!</v>
      </c>
    </row>
    <row r="4" spans="1:69">
      <c r="B4" t="e">
        <f>#REF!</f>
        <v>#REF!</v>
      </c>
      <c r="C4" t="e">
        <f>CONCATENATE(B4,D2)</f>
        <v>#REF!</v>
      </c>
      <c r="D4" t="e">
        <f>#REF!</f>
        <v>#REF!</v>
      </c>
      <c r="E4" s="1" t="e">
        <f>HLOOKUP(C4,#REF!,#REF!,FALSE)</f>
        <v>#REF!</v>
      </c>
      <c r="F4" t="e">
        <f>IF(E3&gt;=E4,0,1)</f>
        <v>#REF!</v>
      </c>
      <c r="I4" t="e">
        <f>#REF!</f>
        <v>#REF!</v>
      </c>
      <c r="J4" t="e">
        <f>CONCATENATE(I4,K2)</f>
        <v>#REF!</v>
      </c>
      <c r="K4" t="e">
        <f>#REF!</f>
        <v>#REF!</v>
      </c>
      <c r="L4" s="1" t="e">
        <f>HLOOKUP(J4,#REF!,#REF!,FALSE)</f>
        <v>#REF!</v>
      </c>
      <c r="M4" t="e">
        <f>IF(L3&gt;=L4,0,1)</f>
        <v>#REF!</v>
      </c>
      <c r="P4" t="e">
        <f>#REF!</f>
        <v>#REF!</v>
      </c>
      <c r="Q4" t="e">
        <f>CONCATENATE(P4,R2)</f>
        <v>#REF!</v>
      </c>
      <c r="R4" t="e">
        <f>#REF!</f>
        <v>#REF!</v>
      </c>
      <c r="S4" s="1" t="e">
        <f>HLOOKUP(Q4,#REF!,#REF!,FALSE)</f>
        <v>#REF!</v>
      </c>
      <c r="T4" t="e">
        <f>IF(S3&gt;=S4,0,1)</f>
        <v>#REF!</v>
      </c>
      <c r="W4" t="e">
        <f>#REF!</f>
        <v>#REF!</v>
      </c>
      <c r="X4" t="e">
        <f>CONCATENATE(W4,Y2)</f>
        <v>#REF!</v>
      </c>
      <c r="Y4" t="e">
        <f>#REF!</f>
        <v>#REF!</v>
      </c>
      <c r="Z4" s="1" t="e">
        <f>HLOOKUP(X4,#REF!,#REF!,FALSE)</f>
        <v>#REF!</v>
      </c>
      <c r="AA4" t="e">
        <f>IF(Z3&gt;=Z4,0,1)</f>
        <v>#REF!</v>
      </c>
      <c r="AD4" t="e">
        <f>#REF!</f>
        <v>#REF!</v>
      </c>
      <c r="AE4" t="e">
        <f>CONCATENATE(AD4,AF2)</f>
        <v>#REF!</v>
      </c>
      <c r="AF4" t="e">
        <f>#REF!</f>
        <v>#REF!</v>
      </c>
      <c r="AG4" s="1" t="e">
        <f>HLOOKUP(AE4,#REF!,#REF!,FALSE)</f>
        <v>#REF!</v>
      </c>
      <c r="AH4" t="e">
        <f>IF(AG3&gt;=AG4,0,1)</f>
        <v>#REF!</v>
      </c>
      <c r="AK4" t="e">
        <f>#REF!</f>
        <v>#REF!</v>
      </c>
      <c r="AL4" t="e">
        <f>CONCATENATE(AK4,AM2)</f>
        <v>#REF!</v>
      </c>
      <c r="AM4" t="e">
        <f>#REF!</f>
        <v>#REF!</v>
      </c>
      <c r="AN4" s="1" t="e">
        <f>HLOOKUP(AL4,#REF!,#REF!,FALSE)</f>
        <v>#REF!</v>
      </c>
      <c r="AO4" t="e">
        <f>IF(AN3&gt;=AN4,0,1)</f>
        <v>#REF!</v>
      </c>
      <c r="AR4" t="e">
        <f>#REF!</f>
        <v>#REF!</v>
      </c>
      <c r="AS4" t="e">
        <f>CONCATENATE(AR4,AT2)</f>
        <v>#REF!</v>
      </c>
      <c r="AT4" t="e">
        <f>#REF!</f>
        <v>#REF!</v>
      </c>
      <c r="AU4" s="1" t="e">
        <f>HLOOKUP(AS4,#REF!,#REF!,FALSE)</f>
        <v>#REF!</v>
      </c>
      <c r="AV4" t="e">
        <f>IF(AU3&gt;=AU4,0,1)</f>
        <v>#REF!</v>
      </c>
      <c r="AY4" t="e">
        <f>#REF!</f>
        <v>#REF!</v>
      </c>
      <c r="AZ4" t="e">
        <f>CONCATENATE(AY4,BA2)</f>
        <v>#REF!</v>
      </c>
      <c r="BA4" t="e">
        <f>#REF!</f>
        <v>#REF!</v>
      </c>
      <c r="BB4" s="1" t="e">
        <f>HLOOKUP(AZ4,#REF!,#REF!,FALSE)</f>
        <v>#REF!</v>
      </c>
      <c r="BC4" t="e">
        <f>IF(BB3&gt;=BB4,0,1)</f>
        <v>#REF!</v>
      </c>
      <c r="BF4" t="e">
        <f>#REF!</f>
        <v>#REF!</v>
      </c>
      <c r="BG4" t="e">
        <f>CONCATENATE(BF4,BH2)</f>
        <v>#REF!</v>
      </c>
      <c r="BH4" t="e">
        <f>#REF!</f>
        <v>#REF!</v>
      </c>
      <c r="BI4" s="1" t="e">
        <f>HLOOKUP(BG4,#REF!,#REF!,FALSE)</f>
        <v>#REF!</v>
      </c>
      <c r="BJ4" t="e">
        <f>IF(BI3&gt;=BI4,0,1)</f>
        <v>#REF!</v>
      </c>
      <c r="BM4" t="e">
        <f>#REF!</f>
        <v>#REF!</v>
      </c>
      <c r="BN4" t="e">
        <f>CONCATENATE(BM4,BO2)</f>
        <v>#REF!</v>
      </c>
      <c r="BO4" t="e">
        <f>#REF!</f>
        <v>#REF!</v>
      </c>
      <c r="BP4" s="1" t="e">
        <f>HLOOKUP(BN4,#REF!,#REF!,FALSE)</f>
        <v>#REF!</v>
      </c>
      <c r="BQ4" t="e">
        <f>IF(BP3&gt;=BP4,0,1)</f>
        <v>#REF!</v>
      </c>
    </row>
    <row r="5" spans="1:69">
      <c r="B5" t="e">
        <f>#REF!</f>
        <v>#REF!</v>
      </c>
      <c r="C5" t="e">
        <f>CONCATENATE(B5,D2)</f>
        <v>#REF!</v>
      </c>
      <c r="D5" t="e">
        <f>#REF!</f>
        <v>#REF!</v>
      </c>
      <c r="E5" s="1" t="e">
        <f>HLOOKUP(C5,#REF!,#REF!,FALSE)</f>
        <v>#REF!</v>
      </c>
      <c r="F5" t="e">
        <f>IF(E3&gt;=E5,0,1)</f>
        <v>#REF!</v>
      </c>
      <c r="I5" t="e">
        <f>#REF!</f>
        <v>#REF!</v>
      </c>
      <c r="J5" t="e">
        <f>CONCATENATE(I5,K2)</f>
        <v>#REF!</v>
      </c>
      <c r="K5" t="e">
        <f>#REF!</f>
        <v>#REF!</v>
      </c>
      <c r="L5" s="1" t="e">
        <f>HLOOKUP(J5,#REF!,#REF!,FALSE)</f>
        <v>#REF!</v>
      </c>
      <c r="M5" t="e">
        <f>IF(L3&gt;=L5,0,1)</f>
        <v>#REF!</v>
      </c>
      <c r="P5" t="e">
        <f>#REF!</f>
        <v>#REF!</v>
      </c>
      <c r="Q5" t="e">
        <f>CONCATENATE(P5,R2)</f>
        <v>#REF!</v>
      </c>
      <c r="R5" t="e">
        <f>#REF!</f>
        <v>#REF!</v>
      </c>
      <c r="S5" s="1" t="e">
        <f>HLOOKUP(Q5,#REF!,#REF!,FALSE)</f>
        <v>#REF!</v>
      </c>
      <c r="T5" t="e">
        <f>IF(S3&gt;=S5,0,1)</f>
        <v>#REF!</v>
      </c>
      <c r="W5" t="e">
        <f>#REF!</f>
        <v>#REF!</v>
      </c>
      <c r="X5" t="e">
        <f>CONCATENATE(W5,Y2)</f>
        <v>#REF!</v>
      </c>
      <c r="Y5" t="e">
        <f>#REF!</f>
        <v>#REF!</v>
      </c>
      <c r="Z5" s="1" t="e">
        <f>HLOOKUP(X5,#REF!,#REF!,FALSE)</f>
        <v>#REF!</v>
      </c>
      <c r="AA5" t="e">
        <f>IF(Z3&gt;=Z5,0,1)</f>
        <v>#REF!</v>
      </c>
      <c r="AD5" t="e">
        <f>#REF!</f>
        <v>#REF!</v>
      </c>
      <c r="AE5" t="e">
        <f>CONCATENATE(AD5,AF2)</f>
        <v>#REF!</v>
      </c>
      <c r="AF5" t="e">
        <f>#REF!</f>
        <v>#REF!</v>
      </c>
      <c r="AG5" s="1" t="e">
        <f>HLOOKUP(AE5,#REF!,#REF!,FALSE)</f>
        <v>#REF!</v>
      </c>
      <c r="AH5" t="e">
        <f>IF(AG3&gt;=AG5,0,1)</f>
        <v>#REF!</v>
      </c>
      <c r="AK5" t="e">
        <f>#REF!</f>
        <v>#REF!</v>
      </c>
      <c r="AL5" t="e">
        <f>CONCATENATE(AK5,AM2)</f>
        <v>#REF!</v>
      </c>
      <c r="AM5" t="e">
        <f>#REF!</f>
        <v>#REF!</v>
      </c>
      <c r="AN5" s="1" t="e">
        <f>HLOOKUP(AL5,#REF!,#REF!,FALSE)</f>
        <v>#REF!</v>
      </c>
      <c r="AO5" t="e">
        <f>IF(AN3&gt;=AN5,0,1)</f>
        <v>#REF!</v>
      </c>
      <c r="AR5" t="e">
        <f>#REF!</f>
        <v>#REF!</v>
      </c>
      <c r="AS5" t="e">
        <f>CONCATENATE(AR5,AT2)</f>
        <v>#REF!</v>
      </c>
      <c r="AT5" t="e">
        <f>#REF!</f>
        <v>#REF!</v>
      </c>
      <c r="AU5" s="1" t="e">
        <f>HLOOKUP(AS5,#REF!,#REF!,FALSE)</f>
        <v>#REF!</v>
      </c>
      <c r="AV5" t="e">
        <f>IF(AU3&gt;=AU5,0,1)</f>
        <v>#REF!</v>
      </c>
      <c r="AY5" t="e">
        <f>#REF!</f>
        <v>#REF!</v>
      </c>
      <c r="AZ5" t="e">
        <f>CONCATENATE(AY5,BA2)</f>
        <v>#REF!</v>
      </c>
      <c r="BA5" t="e">
        <f>#REF!</f>
        <v>#REF!</v>
      </c>
      <c r="BB5" s="1" t="e">
        <f>HLOOKUP(AZ5,#REF!,#REF!,FALSE)</f>
        <v>#REF!</v>
      </c>
      <c r="BC5" t="e">
        <f>IF(BB3&gt;=BB5,0,1)</f>
        <v>#REF!</v>
      </c>
      <c r="BF5" t="e">
        <f>#REF!</f>
        <v>#REF!</v>
      </c>
      <c r="BG5" t="e">
        <f>CONCATENATE(BF5,BH2)</f>
        <v>#REF!</v>
      </c>
      <c r="BH5" t="e">
        <f>#REF!</f>
        <v>#REF!</v>
      </c>
      <c r="BI5" s="1" t="e">
        <f>HLOOKUP(BG5,#REF!,#REF!,FALSE)</f>
        <v>#REF!</v>
      </c>
      <c r="BJ5" t="e">
        <f>IF(BI3&gt;=BI5,0,1)</f>
        <v>#REF!</v>
      </c>
      <c r="BM5" t="e">
        <f>#REF!</f>
        <v>#REF!</v>
      </c>
      <c r="BN5" t="e">
        <f>CONCATENATE(BM5,BO2)</f>
        <v>#REF!</v>
      </c>
      <c r="BO5" t="e">
        <f>#REF!</f>
        <v>#REF!</v>
      </c>
      <c r="BP5" s="1" t="e">
        <f>HLOOKUP(BN5,#REF!,#REF!,FALSE)</f>
        <v>#REF!</v>
      </c>
      <c r="BQ5" t="e">
        <f>IF(BP3&gt;=BP5,0,1)</f>
        <v>#REF!</v>
      </c>
    </row>
    <row r="6" spans="1:69">
      <c r="B6" t="e">
        <f>#REF!</f>
        <v>#REF!</v>
      </c>
      <c r="C6" t="e">
        <f>CONCATENATE(B6,D2)</f>
        <v>#REF!</v>
      </c>
      <c r="D6" t="e">
        <f>#REF!</f>
        <v>#REF!</v>
      </c>
      <c r="E6" s="1" t="e">
        <f>HLOOKUP(C6,#REF!,#REF!,FALSE)</f>
        <v>#REF!</v>
      </c>
      <c r="F6" t="e">
        <f>IF(E3&gt;=E6,0,1)</f>
        <v>#REF!</v>
      </c>
      <c r="I6" t="e">
        <f>#REF!</f>
        <v>#REF!</v>
      </c>
      <c r="J6" t="e">
        <f>CONCATENATE(I6,K2)</f>
        <v>#REF!</v>
      </c>
      <c r="K6" t="e">
        <f>#REF!</f>
        <v>#REF!</v>
      </c>
      <c r="L6" s="1" t="e">
        <f>HLOOKUP(J6,#REF!,#REF!,FALSE)</f>
        <v>#REF!</v>
      </c>
      <c r="M6" t="e">
        <f>IF(L3&gt;=L6,0,1)</f>
        <v>#REF!</v>
      </c>
      <c r="P6" t="e">
        <f>#REF!</f>
        <v>#REF!</v>
      </c>
      <c r="Q6" t="e">
        <f>CONCATENATE(P6,R2)</f>
        <v>#REF!</v>
      </c>
      <c r="R6" t="e">
        <f>#REF!</f>
        <v>#REF!</v>
      </c>
      <c r="S6" s="1" t="e">
        <f>HLOOKUP(Q6,#REF!,#REF!,FALSE)</f>
        <v>#REF!</v>
      </c>
      <c r="T6" t="e">
        <f>IF(S3&gt;=S6,0,1)</f>
        <v>#REF!</v>
      </c>
      <c r="W6" t="e">
        <f>#REF!</f>
        <v>#REF!</v>
      </c>
      <c r="X6" t="e">
        <f>CONCATENATE(W6,Y2)</f>
        <v>#REF!</v>
      </c>
      <c r="Y6" t="e">
        <f>#REF!</f>
        <v>#REF!</v>
      </c>
      <c r="Z6" s="1" t="e">
        <f>HLOOKUP(X6,#REF!,#REF!,FALSE)</f>
        <v>#REF!</v>
      </c>
      <c r="AA6" t="e">
        <f>IF(Z3&gt;=Z6,0,1)</f>
        <v>#REF!</v>
      </c>
      <c r="AD6" t="e">
        <f>#REF!</f>
        <v>#REF!</v>
      </c>
      <c r="AE6" t="e">
        <f>CONCATENATE(AD6,AF2)</f>
        <v>#REF!</v>
      </c>
      <c r="AF6" t="e">
        <f>#REF!</f>
        <v>#REF!</v>
      </c>
      <c r="AG6" s="1" t="e">
        <f>HLOOKUP(AE6,#REF!,#REF!,FALSE)</f>
        <v>#REF!</v>
      </c>
      <c r="AH6" t="e">
        <f>IF(AG3&gt;=AG6,0,1)</f>
        <v>#REF!</v>
      </c>
      <c r="AK6" t="e">
        <f>#REF!</f>
        <v>#REF!</v>
      </c>
      <c r="AL6" t="e">
        <f>CONCATENATE(AK6,AM2)</f>
        <v>#REF!</v>
      </c>
      <c r="AM6" t="e">
        <f>#REF!</f>
        <v>#REF!</v>
      </c>
      <c r="AN6" s="1" t="e">
        <f>HLOOKUP(AL6,#REF!,#REF!,FALSE)</f>
        <v>#REF!</v>
      </c>
      <c r="AO6" t="e">
        <f>IF(AN3&gt;=AN6,0,1)</f>
        <v>#REF!</v>
      </c>
      <c r="AR6" t="e">
        <f>#REF!</f>
        <v>#REF!</v>
      </c>
      <c r="AS6" t="e">
        <f>CONCATENATE(AR6,AT2)</f>
        <v>#REF!</v>
      </c>
      <c r="AT6" t="e">
        <f>#REF!</f>
        <v>#REF!</v>
      </c>
      <c r="AU6" s="1" t="e">
        <f>HLOOKUP(AS6,#REF!,#REF!,FALSE)</f>
        <v>#REF!</v>
      </c>
      <c r="AV6" t="e">
        <f>IF(AU3&gt;=AU6,0,1)</f>
        <v>#REF!</v>
      </c>
      <c r="AY6" t="e">
        <f>#REF!</f>
        <v>#REF!</v>
      </c>
      <c r="AZ6" t="e">
        <f>CONCATENATE(AY6,BA2)</f>
        <v>#REF!</v>
      </c>
      <c r="BA6" t="e">
        <f>#REF!</f>
        <v>#REF!</v>
      </c>
      <c r="BB6" s="1" t="e">
        <f>HLOOKUP(AZ6,#REF!,#REF!,FALSE)</f>
        <v>#REF!</v>
      </c>
      <c r="BC6" t="e">
        <f>IF(BB3&gt;=BB6,0,1)</f>
        <v>#REF!</v>
      </c>
      <c r="BF6" t="e">
        <f>#REF!</f>
        <v>#REF!</v>
      </c>
      <c r="BG6" t="e">
        <f>CONCATENATE(BF6,BH2)</f>
        <v>#REF!</v>
      </c>
      <c r="BH6" t="e">
        <f>#REF!</f>
        <v>#REF!</v>
      </c>
      <c r="BI6" s="1" t="e">
        <f>HLOOKUP(BG6,#REF!,#REF!,FALSE)</f>
        <v>#REF!</v>
      </c>
      <c r="BJ6" t="e">
        <f>IF(BI3&gt;=BI6,0,1)</f>
        <v>#REF!</v>
      </c>
      <c r="BM6" t="e">
        <f>#REF!</f>
        <v>#REF!</v>
      </c>
      <c r="BN6" t="e">
        <f>CONCATENATE(BM6,BO2)</f>
        <v>#REF!</v>
      </c>
      <c r="BO6" t="e">
        <f>#REF!</f>
        <v>#REF!</v>
      </c>
      <c r="BP6" s="1" t="e">
        <f>HLOOKUP(BN6,#REF!,#REF!,FALSE)</f>
        <v>#REF!</v>
      </c>
      <c r="BQ6" t="e">
        <f>IF(BP3&gt;=BP6,0,1)</f>
        <v>#REF!</v>
      </c>
    </row>
    <row r="7" spans="1:69">
      <c r="B7" t="e">
        <f>#REF!</f>
        <v>#REF!</v>
      </c>
      <c r="C7" t="e">
        <f>CONCATENATE(B7,D2)</f>
        <v>#REF!</v>
      </c>
      <c r="D7" t="e">
        <f>#REF!</f>
        <v>#REF!</v>
      </c>
      <c r="E7" s="1" t="e">
        <f>HLOOKUP(C7,#REF!,#REF!,FALSE)</f>
        <v>#REF!</v>
      </c>
      <c r="F7" t="e">
        <f>IF(E3&gt;=E7,0,1)</f>
        <v>#REF!</v>
      </c>
      <c r="I7" t="e">
        <f>#REF!</f>
        <v>#REF!</v>
      </c>
      <c r="J7" t="e">
        <f>CONCATENATE(I7,K2)</f>
        <v>#REF!</v>
      </c>
      <c r="K7" t="e">
        <f>#REF!</f>
        <v>#REF!</v>
      </c>
      <c r="L7" s="1" t="e">
        <f>HLOOKUP(J7,#REF!,#REF!,FALSE)</f>
        <v>#REF!</v>
      </c>
      <c r="M7" t="e">
        <f>IF(L3&gt;=L7,0,1)</f>
        <v>#REF!</v>
      </c>
      <c r="P7" t="e">
        <f>#REF!</f>
        <v>#REF!</v>
      </c>
      <c r="Q7" t="e">
        <f>CONCATENATE(P7,R2)</f>
        <v>#REF!</v>
      </c>
      <c r="R7" t="e">
        <f>#REF!</f>
        <v>#REF!</v>
      </c>
      <c r="S7" s="1" t="e">
        <f>HLOOKUP(Q7,#REF!,#REF!,FALSE)</f>
        <v>#REF!</v>
      </c>
      <c r="T7" t="e">
        <f>IF(S3&gt;=S7,0,1)</f>
        <v>#REF!</v>
      </c>
      <c r="W7" t="e">
        <f>#REF!</f>
        <v>#REF!</v>
      </c>
      <c r="X7" t="e">
        <f>CONCATENATE(W7,Y2)</f>
        <v>#REF!</v>
      </c>
      <c r="Y7" t="e">
        <f>#REF!</f>
        <v>#REF!</v>
      </c>
      <c r="Z7" s="1" t="e">
        <f>HLOOKUP(X7,#REF!,#REF!,FALSE)</f>
        <v>#REF!</v>
      </c>
      <c r="AA7" t="e">
        <f>IF(Z3&gt;=Z7,0,1)</f>
        <v>#REF!</v>
      </c>
      <c r="AD7" t="e">
        <f>#REF!</f>
        <v>#REF!</v>
      </c>
      <c r="AE7" t="e">
        <f>CONCATENATE(AD7,AF2)</f>
        <v>#REF!</v>
      </c>
      <c r="AF7" t="e">
        <f>#REF!</f>
        <v>#REF!</v>
      </c>
      <c r="AG7" s="1" t="e">
        <f>HLOOKUP(AE7,#REF!,#REF!,FALSE)</f>
        <v>#REF!</v>
      </c>
      <c r="AH7" t="e">
        <f>IF(AG3&gt;=AG7,0,1)</f>
        <v>#REF!</v>
      </c>
      <c r="AK7" t="e">
        <f>#REF!</f>
        <v>#REF!</v>
      </c>
      <c r="AL7" t="e">
        <f>CONCATENATE(AK7,AM2)</f>
        <v>#REF!</v>
      </c>
      <c r="AM7" t="e">
        <f>#REF!</f>
        <v>#REF!</v>
      </c>
      <c r="AN7" s="1" t="e">
        <f>HLOOKUP(AL7,#REF!,#REF!,FALSE)</f>
        <v>#REF!</v>
      </c>
      <c r="AO7" t="e">
        <f>IF(AN3&gt;=AN7,0,1)</f>
        <v>#REF!</v>
      </c>
      <c r="AR7" t="e">
        <f>#REF!</f>
        <v>#REF!</v>
      </c>
      <c r="AS7" t="e">
        <f>CONCATENATE(AR7,AT2)</f>
        <v>#REF!</v>
      </c>
      <c r="AT7" t="e">
        <f>#REF!</f>
        <v>#REF!</v>
      </c>
      <c r="AU7" s="1" t="e">
        <f>HLOOKUP(AS7,#REF!,#REF!,FALSE)</f>
        <v>#REF!</v>
      </c>
      <c r="AV7" t="e">
        <f>IF(AU3&gt;=AU7,0,1)</f>
        <v>#REF!</v>
      </c>
      <c r="AY7" t="e">
        <f>#REF!</f>
        <v>#REF!</v>
      </c>
      <c r="AZ7" t="e">
        <f>CONCATENATE(AY7,BA2)</f>
        <v>#REF!</v>
      </c>
      <c r="BA7" t="e">
        <f>#REF!</f>
        <v>#REF!</v>
      </c>
      <c r="BB7" s="1" t="e">
        <f>HLOOKUP(AZ7,#REF!,#REF!,FALSE)</f>
        <v>#REF!</v>
      </c>
      <c r="BC7" t="e">
        <f>IF(BB3&gt;=BB7,0,1)</f>
        <v>#REF!</v>
      </c>
      <c r="BF7" t="e">
        <f>#REF!</f>
        <v>#REF!</v>
      </c>
      <c r="BG7" t="e">
        <f>CONCATENATE(BF7,BH2)</f>
        <v>#REF!</v>
      </c>
      <c r="BH7" t="e">
        <f>#REF!</f>
        <v>#REF!</v>
      </c>
      <c r="BI7" s="1" t="e">
        <f>HLOOKUP(BG7,#REF!,#REF!,FALSE)</f>
        <v>#REF!</v>
      </c>
      <c r="BJ7" t="e">
        <f>IF(BI3&gt;=BI7,0,1)</f>
        <v>#REF!</v>
      </c>
      <c r="BM7" t="e">
        <f>#REF!</f>
        <v>#REF!</v>
      </c>
      <c r="BN7" t="e">
        <f>CONCATENATE(BM7,BO2)</f>
        <v>#REF!</v>
      </c>
      <c r="BO7" t="e">
        <f>#REF!</f>
        <v>#REF!</v>
      </c>
      <c r="BP7" s="1" t="e">
        <f>HLOOKUP(BN7,#REF!,#REF!,FALSE)</f>
        <v>#REF!</v>
      </c>
      <c r="BQ7" t="e">
        <f>IF(BP3&gt;=BP7,0,1)</f>
        <v>#REF!</v>
      </c>
    </row>
    <row r="8" spans="1:69">
      <c r="B8" t="e">
        <f>#REF!</f>
        <v>#REF!</v>
      </c>
      <c r="C8" t="e">
        <f>CONCATENATE(B8,D2)</f>
        <v>#REF!</v>
      </c>
      <c r="D8" t="e">
        <f>#REF!</f>
        <v>#REF!</v>
      </c>
      <c r="E8" s="1" t="e">
        <f>HLOOKUP(C8,#REF!,#REF!,FALSE)</f>
        <v>#REF!</v>
      </c>
      <c r="F8" t="e">
        <f>IF(E3&gt;=E8,0,1)</f>
        <v>#REF!</v>
      </c>
      <c r="I8" t="e">
        <f>#REF!</f>
        <v>#REF!</v>
      </c>
      <c r="J8" t="e">
        <f>CONCATENATE(I8,K2)</f>
        <v>#REF!</v>
      </c>
      <c r="K8" t="e">
        <f>#REF!</f>
        <v>#REF!</v>
      </c>
      <c r="L8" s="1" t="e">
        <f>HLOOKUP(J8,#REF!,#REF!,FALSE)</f>
        <v>#REF!</v>
      </c>
      <c r="M8" t="e">
        <f>IF(L3&gt;=L8,0,1)</f>
        <v>#REF!</v>
      </c>
      <c r="P8" t="e">
        <f>#REF!</f>
        <v>#REF!</v>
      </c>
      <c r="Q8" t="e">
        <f>CONCATENATE(P8,R2)</f>
        <v>#REF!</v>
      </c>
      <c r="R8" t="e">
        <f>#REF!</f>
        <v>#REF!</v>
      </c>
      <c r="S8" s="1" t="e">
        <f>HLOOKUP(Q8,#REF!,#REF!,FALSE)</f>
        <v>#REF!</v>
      </c>
      <c r="T8" t="e">
        <f>IF(S3&gt;=S8,0,1)</f>
        <v>#REF!</v>
      </c>
      <c r="W8" t="e">
        <f>#REF!</f>
        <v>#REF!</v>
      </c>
      <c r="X8" t="e">
        <f>CONCATENATE(W8,Y2)</f>
        <v>#REF!</v>
      </c>
      <c r="Y8" t="e">
        <f>#REF!</f>
        <v>#REF!</v>
      </c>
      <c r="Z8" s="1" t="e">
        <f>HLOOKUP(X8,#REF!,#REF!,FALSE)</f>
        <v>#REF!</v>
      </c>
      <c r="AA8" t="e">
        <f>IF(Z3&gt;=Z8,0,1)</f>
        <v>#REF!</v>
      </c>
      <c r="AD8" t="e">
        <f>#REF!</f>
        <v>#REF!</v>
      </c>
      <c r="AE8" t="e">
        <f>CONCATENATE(AD8,AF2)</f>
        <v>#REF!</v>
      </c>
      <c r="AF8" t="e">
        <f>#REF!</f>
        <v>#REF!</v>
      </c>
      <c r="AG8" s="1" t="e">
        <f>HLOOKUP(AE8,#REF!,#REF!,FALSE)</f>
        <v>#REF!</v>
      </c>
      <c r="AH8" t="e">
        <f>IF(AG3&gt;=AG8,0,1)</f>
        <v>#REF!</v>
      </c>
      <c r="AK8" t="e">
        <f>#REF!</f>
        <v>#REF!</v>
      </c>
      <c r="AL8" t="e">
        <f>CONCATENATE(AK8,AM2)</f>
        <v>#REF!</v>
      </c>
      <c r="AM8" t="e">
        <f>#REF!</f>
        <v>#REF!</v>
      </c>
      <c r="AN8" s="1" t="e">
        <f>HLOOKUP(AL8,#REF!,#REF!,FALSE)</f>
        <v>#REF!</v>
      </c>
      <c r="AO8" t="e">
        <f>IF(AN3&gt;=AN8,0,1)</f>
        <v>#REF!</v>
      </c>
      <c r="AR8" t="e">
        <f>#REF!</f>
        <v>#REF!</v>
      </c>
      <c r="AS8" t="e">
        <f>CONCATENATE(AR8,AT2)</f>
        <v>#REF!</v>
      </c>
      <c r="AT8" t="e">
        <f>#REF!</f>
        <v>#REF!</v>
      </c>
      <c r="AU8" s="1" t="e">
        <f>HLOOKUP(AS8,#REF!,#REF!,FALSE)</f>
        <v>#REF!</v>
      </c>
      <c r="AV8" t="e">
        <f>IF(AU3&gt;=AU8,0,1)</f>
        <v>#REF!</v>
      </c>
      <c r="AY8" t="e">
        <f>#REF!</f>
        <v>#REF!</v>
      </c>
      <c r="AZ8" t="e">
        <f>CONCATENATE(AY8,BA2)</f>
        <v>#REF!</v>
      </c>
      <c r="BA8" t="e">
        <f>#REF!</f>
        <v>#REF!</v>
      </c>
      <c r="BB8" s="1" t="e">
        <f>HLOOKUP(AZ8,#REF!,#REF!,FALSE)</f>
        <v>#REF!</v>
      </c>
      <c r="BC8" t="e">
        <f>IF(BB3&gt;=BB8,0,1)</f>
        <v>#REF!</v>
      </c>
      <c r="BF8" t="e">
        <f>#REF!</f>
        <v>#REF!</v>
      </c>
      <c r="BG8" t="e">
        <f>CONCATENATE(BF8,BH2)</f>
        <v>#REF!</v>
      </c>
      <c r="BH8" t="e">
        <f>#REF!</f>
        <v>#REF!</v>
      </c>
      <c r="BI8" s="1" t="e">
        <f>HLOOKUP(BG8,#REF!,#REF!,FALSE)</f>
        <v>#REF!</v>
      </c>
      <c r="BJ8" t="e">
        <f>IF(BI3&gt;=BI8,0,1)</f>
        <v>#REF!</v>
      </c>
      <c r="BM8" t="e">
        <f>#REF!</f>
        <v>#REF!</v>
      </c>
      <c r="BN8" t="e">
        <f>CONCATENATE(BM8,BO2)</f>
        <v>#REF!</v>
      </c>
      <c r="BO8" t="e">
        <f>#REF!</f>
        <v>#REF!</v>
      </c>
      <c r="BP8" s="1" t="e">
        <f>HLOOKUP(BN8,#REF!,#REF!,FALSE)</f>
        <v>#REF!</v>
      </c>
      <c r="BQ8" t="e">
        <f>IF(BP3&gt;=BP8,0,1)</f>
        <v>#REF!</v>
      </c>
    </row>
    <row r="9" spans="1:69">
      <c r="B9" t="e">
        <f>#REF!</f>
        <v>#REF!</v>
      </c>
      <c r="C9" t="e">
        <f>CONCATENATE(B9,D2)</f>
        <v>#REF!</v>
      </c>
      <c r="D9" t="e">
        <f>#REF!</f>
        <v>#REF!</v>
      </c>
      <c r="E9" s="1" t="e">
        <f>HLOOKUP(C9,#REF!,#REF!,FALSE)</f>
        <v>#REF!</v>
      </c>
      <c r="F9" t="e">
        <f>IF(E3&gt;=E9,0,1)</f>
        <v>#REF!</v>
      </c>
      <c r="I9" t="e">
        <f>#REF!</f>
        <v>#REF!</v>
      </c>
      <c r="J9" t="e">
        <f>CONCATENATE(I9,K2)</f>
        <v>#REF!</v>
      </c>
      <c r="K9" t="e">
        <f>#REF!</f>
        <v>#REF!</v>
      </c>
      <c r="L9" s="1" t="e">
        <f>HLOOKUP(J9,#REF!,#REF!,FALSE)</f>
        <v>#REF!</v>
      </c>
      <c r="M9" t="e">
        <f>IF(L3&gt;=L9,0,1)</f>
        <v>#REF!</v>
      </c>
      <c r="P9" t="e">
        <f>#REF!</f>
        <v>#REF!</v>
      </c>
      <c r="Q9" t="e">
        <f>CONCATENATE(P9,R2)</f>
        <v>#REF!</v>
      </c>
      <c r="R9" t="e">
        <f>#REF!</f>
        <v>#REF!</v>
      </c>
      <c r="S9" s="1" t="e">
        <f>HLOOKUP(Q9,#REF!,#REF!,FALSE)</f>
        <v>#REF!</v>
      </c>
      <c r="T9" t="e">
        <f>IF(S3&gt;=S9,0,1)</f>
        <v>#REF!</v>
      </c>
      <c r="W9" t="e">
        <f>#REF!</f>
        <v>#REF!</v>
      </c>
      <c r="X9" t="e">
        <f>CONCATENATE(W9,Y2)</f>
        <v>#REF!</v>
      </c>
      <c r="Y9" t="e">
        <f>#REF!</f>
        <v>#REF!</v>
      </c>
      <c r="Z9" s="1" t="e">
        <f>HLOOKUP(X9,#REF!,#REF!,FALSE)</f>
        <v>#REF!</v>
      </c>
      <c r="AA9" t="e">
        <f>IF(Z3&gt;=Z9,0,1)</f>
        <v>#REF!</v>
      </c>
      <c r="AD9" t="e">
        <f>#REF!</f>
        <v>#REF!</v>
      </c>
      <c r="AE9" t="e">
        <f>CONCATENATE(AD9,AF2)</f>
        <v>#REF!</v>
      </c>
      <c r="AF9" t="e">
        <f>#REF!</f>
        <v>#REF!</v>
      </c>
      <c r="AG9" s="1" t="e">
        <f>HLOOKUP(AE9,#REF!,#REF!,FALSE)</f>
        <v>#REF!</v>
      </c>
      <c r="AH9" t="e">
        <f>IF(AG3&gt;=AG9,0,1)</f>
        <v>#REF!</v>
      </c>
      <c r="AK9" t="e">
        <f>#REF!</f>
        <v>#REF!</v>
      </c>
      <c r="AL9" t="e">
        <f>CONCATENATE(AK9,AM2)</f>
        <v>#REF!</v>
      </c>
      <c r="AM9" t="e">
        <f>#REF!</f>
        <v>#REF!</v>
      </c>
      <c r="AN9" s="1" t="e">
        <f>HLOOKUP(AL9,#REF!,#REF!,FALSE)</f>
        <v>#REF!</v>
      </c>
      <c r="AO9" t="e">
        <f>IF(AN3&gt;=AN9,0,1)</f>
        <v>#REF!</v>
      </c>
      <c r="AR9" t="e">
        <f>#REF!</f>
        <v>#REF!</v>
      </c>
      <c r="AS9" t="e">
        <f>CONCATENATE(AR9,AT2)</f>
        <v>#REF!</v>
      </c>
      <c r="AT9" t="e">
        <f>#REF!</f>
        <v>#REF!</v>
      </c>
      <c r="AU9" s="1" t="e">
        <f>HLOOKUP(AS9,#REF!,#REF!,FALSE)</f>
        <v>#REF!</v>
      </c>
      <c r="AV9" t="e">
        <f>IF(AU3&gt;=AU9,0,1)</f>
        <v>#REF!</v>
      </c>
      <c r="AY9" t="e">
        <f>#REF!</f>
        <v>#REF!</v>
      </c>
      <c r="AZ9" t="e">
        <f>CONCATENATE(AY9,BA2)</f>
        <v>#REF!</v>
      </c>
      <c r="BA9" t="e">
        <f>#REF!</f>
        <v>#REF!</v>
      </c>
      <c r="BB9" s="1" t="e">
        <f>HLOOKUP(AZ9,#REF!,#REF!,FALSE)</f>
        <v>#REF!</v>
      </c>
      <c r="BC9" t="e">
        <f>IF(BB3&gt;=BB9,0,1)</f>
        <v>#REF!</v>
      </c>
      <c r="BF9" t="e">
        <f>#REF!</f>
        <v>#REF!</v>
      </c>
      <c r="BG9" t="e">
        <f>CONCATENATE(BF9,BH2)</f>
        <v>#REF!</v>
      </c>
      <c r="BH9" t="e">
        <f>#REF!</f>
        <v>#REF!</v>
      </c>
      <c r="BI9" s="1" t="e">
        <f>HLOOKUP(BG9,#REF!,#REF!,FALSE)</f>
        <v>#REF!</v>
      </c>
      <c r="BJ9" t="e">
        <f>IF(BI3&gt;=BI9,0,1)</f>
        <v>#REF!</v>
      </c>
      <c r="BM9" t="e">
        <f>#REF!</f>
        <v>#REF!</v>
      </c>
      <c r="BN9" t="e">
        <f>CONCATENATE(BM9,BO2)</f>
        <v>#REF!</v>
      </c>
      <c r="BO9" t="e">
        <f>#REF!</f>
        <v>#REF!</v>
      </c>
      <c r="BP9" s="1" t="e">
        <f>HLOOKUP(BN9,#REF!,#REF!,FALSE)</f>
        <v>#REF!</v>
      </c>
      <c r="BQ9" t="e">
        <f>IF(BP3&gt;=BP9,0,1)</f>
        <v>#REF!</v>
      </c>
    </row>
    <row r="10" spans="1:69">
      <c r="B10" t="e">
        <f>#REF!</f>
        <v>#REF!</v>
      </c>
      <c r="C10" t="e">
        <f>CONCATENATE(B10,D2)</f>
        <v>#REF!</v>
      </c>
      <c r="D10" t="e">
        <f>#REF!</f>
        <v>#REF!</v>
      </c>
      <c r="E10" s="1" t="e">
        <f>HLOOKUP(C10,#REF!,#REF!,FALSE)</f>
        <v>#REF!</v>
      </c>
      <c r="F10" t="e">
        <f>IF(E3&gt;=E10,0,1)</f>
        <v>#REF!</v>
      </c>
      <c r="I10" t="e">
        <f>#REF!</f>
        <v>#REF!</v>
      </c>
      <c r="J10" t="e">
        <f>CONCATENATE(I10,K2)</f>
        <v>#REF!</v>
      </c>
      <c r="K10" t="e">
        <f>#REF!</f>
        <v>#REF!</v>
      </c>
      <c r="L10" s="1" t="e">
        <f>HLOOKUP(J10,#REF!,#REF!,FALSE)</f>
        <v>#REF!</v>
      </c>
      <c r="M10" t="e">
        <f>IF(L3&gt;=L10,0,1)</f>
        <v>#REF!</v>
      </c>
      <c r="P10" t="e">
        <f>#REF!</f>
        <v>#REF!</v>
      </c>
      <c r="Q10" t="e">
        <f>CONCATENATE(P10,R2)</f>
        <v>#REF!</v>
      </c>
      <c r="R10" t="e">
        <f>#REF!</f>
        <v>#REF!</v>
      </c>
      <c r="S10" s="1" t="e">
        <f>HLOOKUP(Q10,#REF!,#REF!,FALSE)</f>
        <v>#REF!</v>
      </c>
      <c r="T10" t="e">
        <f>IF(S3&gt;=S10,0,1)</f>
        <v>#REF!</v>
      </c>
      <c r="W10" t="e">
        <f>#REF!</f>
        <v>#REF!</v>
      </c>
      <c r="X10" t="e">
        <f>CONCATENATE(W10,Y2)</f>
        <v>#REF!</v>
      </c>
      <c r="Y10" t="e">
        <f>#REF!</f>
        <v>#REF!</v>
      </c>
      <c r="Z10" s="1" t="e">
        <f>HLOOKUP(X10,#REF!,#REF!,FALSE)</f>
        <v>#REF!</v>
      </c>
      <c r="AA10" t="e">
        <f>IF(Z3&gt;=Z10,0,1)</f>
        <v>#REF!</v>
      </c>
      <c r="AD10" t="e">
        <f>#REF!</f>
        <v>#REF!</v>
      </c>
      <c r="AE10" t="e">
        <f>CONCATENATE(AD10,AF2)</f>
        <v>#REF!</v>
      </c>
      <c r="AF10" t="e">
        <f>#REF!</f>
        <v>#REF!</v>
      </c>
      <c r="AG10" s="1" t="e">
        <f>HLOOKUP(AE10,#REF!,#REF!,FALSE)</f>
        <v>#REF!</v>
      </c>
      <c r="AH10" t="e">
        <f>IF(AG3&gt;=AG10,0,1)</f>
        <v>#REF!</v>
      </c>
      <c r="AK10" t="e">
        <f>#REF!</f>
        <v>#REF!</v>
      </c>
      <c r="AL10" t="e">
        <f>CONCATENATE(AK10,AM2)</f>
        <v>#REF!</v>
      </c>
      <c r="AM10" t="e">
        <f>#REF!</f>
        <v>#REF!</v>
      </c>
      <c r="AN10" s="1" t="e">
        <f>HLOOKUP(AL10,#REF!,#REF!,FALSE)</f>
        <v>#REF!</v>
      </c>
      <c r="AO10" t="e">
        <f>IF(AN3&gt;=AN10,0,1)</f>
        <v>#REF!</v>
      </c>
      <c r="AR10" t="e">
        <f>#REF!</f>
        <v>#REF!</v>
      </c>
      <c r="AS10" t="e">
        <f>CONCATENATE(AR10,AT2)</f>
        <v>#REF!</v>
      </c>
      <c r="AT10" t="e">
        <f>#REF!</f>
        <v>#REF!</v>
      </c>
      <c r="AU10" s="1" t="e">
        <f>HLOOKUP(AS10,#REF!,#REF!,FALSE)</f>
        <v>#REF!</v>
      </c>
      <c r="AV10" t="e">
        <f>IF(AU3&gt;=AU10,0,1)</f>
        <v>#REF!</v>
      </c>
      <c r="AY10" t="e">
        <f>#REF!</f>
        <v>#REF!</v>
      </c>
      <c r="AZ10" t="e">
        <f>CONCATENATE(AY10,BA2)</f>
        <v>#REF!</v>
      </c>
      <c r="BA10" t="e">
        <f>#REF!</f>
        <v>#REF!</v>
      </c>
      <c r="BB10" s="1" t="e">
        <f>HLOOKUP(AZ10,#REF!,#REF!,FALSE)</f>
        <v>#REF!</v>
      </c>
      <c r="BC10" t="e">
        <f>IF(BB3&gt;=BB10,0,1)</f>
        <v>#REF!</v>
      </c>
      <c r="BF10" t="e">
        <f>#REF!</f>
        <v>#REF!</v>
      </c>
      <c r="BG10" t="e">
        <f>CONCATENATE(BF10,BH2)</f>
        <v>#REF!</v>
      </c>
      <c r="BH10" t="e">
        <f>#REF!</f>
        <v>#REF!</v>
      </c>
      <c r="BI10" s="1" t="e">
        <f>HLOOKUP(BG10,#REF!,#REF!,FALSE)</f>
        <v>#REF!</v>
      </c>
      <c r="BJ10" t="e">
        <f>IF(BI3&gt;=BI10,0,1)</f>
        <v>#REF!</v>
      </c>
      <c r="BM10" t="e">
        <f>#REF!</f>
        <v>#REF!</v>
      </c>
      <c r="BN10" t="e">
        <f>CONCATENATE(BM10,BO2)</f>
        <v>#REF!</v>
      </c>
      <c r="BO10" t="e">
        <f>#REF!</f>
        <v>#REF!</v>
      </c>
      <c r="BP10" s="1" t="e">
        <f>HLOOKUP(BN10,#REF!,#REF!,FALSE)</f>
        <v>#REF!</v>
      </c>
      <c r="BQ10" t="e">
        <f>IF(BP3&gt;=BP10,0,1)</f>
        <v>#REF!</v>
      </c>
    </row>
    <row r="11" spans="1:69">
      <c r="B11" t="e">
        <f>#REF!</f>
        <v>#REF!</v>
      </c>
      <c r="C11" t="e">
        <f>CONCATENATE(B11,D2)</f>
        <v>#REF!</v>
      </c>
      <c r="D11" t="e">
        <f>#REF!</f>
        <v>#REF!</v>
      </c>
      <c r="E11" s="1" t="e">
        <f>HLOOKUP(C11,#REF!,#REF!,FALSE)</f>
        <v>#REF!</v>
      </c>
      <c r="F11" t="e">
        <f>IF(E3&gt;=E11,0,1)</f>
        <v>#REF!</v>
      </c>
      <c r="I11" t="e">
        <f>#REF!</f>
        <v>#REF!</v>
      </c>
      <c r="J11" t="e">
        <f>CONCATENATE(I11,K2)</f>
        <v>#REF!</v>
      </c>
      <c r="K11" t="e">
        <f>#REF!</f>
        <v>#REF!</v>
      </c>
      <c r="L11" s="1" t="e">
        <f>HLOOKUP(J11,#REF!,#REF!,FALSE)</f>
        <v>#REF!</v>
      </c>
      <c r="M11" t="e">
        <f>IF(L3&gt;=L11,0,1)</f>
        <v>#REF!</v>
      </c>
      <c r="P11" t="e">
        <f>#REF!</f>
        <v>#REF!</v>
      </c>
      <c r="Q11" t="e">
        <f>CONCATENATE(P11,R2)</f>
        <v>#REF!</v>
      </c>
      <c r="R11" t="e">
        <f>#REF!</f>
        <v>#REF!</v>
      </c>
      <c r="S11" s="1" t="e">
        <f>HLOOKUP(Q11,#REF!,#REF!,FALSE)</f>
        <v>#REF!</v>
      </c>
      <c r="T11" t="e">
        <f>IF(S3&gt;=S11,0,1)</f>
        <v>#REF!</v>
      </c>
      <c r="W11" t="e">
        <f>#REF!</f>
        <v>#REF!</v>
      </c>
      <c r="X11" t="e">
        <f>CONCATENATE(W11,Y2)</f>
        <v>#REF!</v>
      </c>
      <c r="Y11" t="e">
        <f>#REF!</f>
        <v>#REF!</v>
      </c>
      <c r="Z11" s="1" t="e">
        <f>HLOOKUP(X11,#REF!,#REF!,FALSE)</f>
        <v>#REF!</v>
      </c>
      <c r="AA11" t="e">
        <f>IF(Z3&gt;=Z11,0,1)</f>
        <v>#REF!</v>
      </c>
      <c r="AD11" t="e">
        <f>#REF!</f>
        <v>#REF!</v>
      </c>
      <c r="AE11" t="e">
        <f>CONCATENATE(AD11,AF2)</f>
        <v>#REF!</v>
      </c>
      <c r="AF11" t="e">
        <f>#REF!</f>
        <v>#REF!</v>
      </c>
      <c r="AG11" s="1" t="e">
        <f>HLOOKUP(AE11,#REF!,#REF!,FALSE)</f>
        <v>#REF!</v>
      </c>
      <c r="AH11" t="e">
        <f>IF(AG3&gt;=AG11,0,1)</f>
        <v>#REF!</v>
      </c>
      <c r="AK11" t="e">
        <f>#REF!</f>
        <v>#REF!</v>
      </c>
      <c r="AL11" t="e">
        <f>CONCATENATE(AK11,AM2)</f>
        <v>#REF!</v>
      </c>
      <c r="AM11" t="e">
        <f>#REF!</f>
        <v>#REF!</v>
      </c>
      <c r="AN11" s="1" t="e">
        <f>HLOOKUP(AL11,#REF!,#REF!,FALSE)</f>
        <v>#REF!</v>
      </c>
      <c r="AO11" t="e">
        <f>IF(AN3&gt;=AN11,0,1)</f>
        <v>#REF!</v>
      </c>
      <c r="AR11" t="e">
        <f>#REF!</f>
        <v>#REF!</v>
      </c>
      <c r="AS11" t="e">
        <f>CONCATENATE(AR11,AT2)</f>
        <v>#REF!</v>
      </c>
      <c r="AT11" t="e">
        <f>#REF!</f>
        <v>#REF!</v>
      </c>
      <c r="AU11" s="1" t="e">
        <f>HLOOKUP(AS11,#REF!,#REF!,FALSE)</f>
        <v>#REF!</v>
      </c>
      <c r="AV11" t="e">
        <f>IF(AU3&gt;=AU11,0,1)</f>
        <v>#REF!</v>
      </c>
      <c r="AY11" t="e">
        <f>#REF!</f>
        <v>#REF!</v>
      </c>
      <c r="AZ11" t="e">
        <f>CONCATENATE(AY11,BA2)</f>
        <v>#REF!</v>
      </c>
      <c r="BA11" t="e">
        <f>#REF!</f>
        <v>#REF!</v>
      </c>
      <c r="BB11" s="1" t="e">
        <f>HLOOKUP(AZ11,#REF!,#REF!,FALSE)</f>
        <v>#REF!</v>
      </c>
      <c r="BC11" t="e">
        <f>IF(BB3&gt;=BB11,0,1)</f>
        <v>#REF!</v>
      </c>
      <c r="BF11" t="e">
        <f>#REF!</f>
        <v>#REF!</v>
      </c>
      <c r="BG11" t="e">
        <f>CONCATENATE(BF11,BH2)</f>
        <v>#REF!</v>
      </c>
      <c r="BH11" t="e">
        <f>#REF!</f>
        <v>#REF!</v>
      </c>
      <c r="BI11" s="1" t="e">
        <f>HLOOKUP(BG11,#REF!,#REF!,FALSE)</f>
        <v>#REF!</v>
      </c>
      <c r="BJ11" t="e">
        <f>IF(BI3&gt;=BI11,0,1)</f>
        <v>#REF!</v>
      </c>
      <c r="BM11" t="e">
        <f>#REF!</f>
        <v>#REF!</v>
      </c>
      <c r="BN11" t="e">
        <f>CONCATENATE(BM11,BO2)</f>
        <v>#REF!</v>
      </c>
      <c r="BO11" t="e">
        <f>#REF!</f>
        <v>#REF!</v>
      </c>
      <c r="BP11" s="1" t="e">
        <f>HLOOKUP(BN11,#REF!,#REF!,FALSE)</f>
        <v>#REF!</v>
      </c>
      <c r="BQ11" t="e">
        <f>IF(BP3&gt;=BP11,0,1)</f>
        <v>#REF!</v>
      </c>
    </row>
    <row r="12" spans="1:69">
      <c r="B12" t="e">
        <f>#REF!</f>
        <v>#REF!</v>
      </c>
      <c r="C12" t="e">
        <f>CONCATENATE(B12,D2)</f>
        <v>#REF!</v>
      </c>
      <c r="D12" t="e">
        <f>#REF!</f>
        <v>#REF!</v>
      </c>
      <c r="E12" s="1" t="e">
        <f>HLOOKUP(C12,#REF!,#REF!,FALSE)</f>
        <v>#REF!</v>
      </c>
      <c r="F12" t="e">
        <f>IF(E3&gt;=E12,0,1)</f>
        <v>#REF!</v>
      </c>
      <c r="I12" t="e">
        <f>#REF!</f>
        <v>#REF!</v>
      </c>
      <c r="J12" t="e">
        <f>CONCATENATE(I12,K2)</f>
        <v>#REF!</v>
      </c>
      <c r="K12" t="e">
        <f>#REF!</f>
        <v>#REF!</v>
      </c>
      <c r="L12" s="1" t="e">
        <f>HLOOKUP(J12,#REF!,#REF!,FALSE)</f>
        <v>#REF!</v>
      </c>
      <c r="M12" t="e">
        <f>IF(L3&gt;=L12,0,1)</f>
        <v>#REF!</v>
      </c>
      <c r="P12" t="e">
        <f>#REF!</f>
        <v>#REF!</v>
      </c>
      <c r="Q12" t="e">
        <f>CONCATENATE(P12,R2)</f>
        <v>#REF!</v>
      </c>
      <c r="R12" t="e">
        <f>#REF!</f>
        <v>#REF!</v>
      </c>
      <c r="S12" s="1" t="e">
        <f>HLOOKUP(Q12,#REF!,#REF!,FALSE)</f>
        <v>#REF!</v>
      </c>
      <c r="T12" t="e">
        <f>IF(S3&gt;=S12,0,1)</f>
        <v>#REF!</v>
      </c>
      <c r="W12" t="e">
        <f>#REF!</f>
        <v>#REF!</v>
      </c>
      <c r="X12" t="e">
        <f>CONCATENATE(W12,Y2)</f>
        <v>#REF!</v>
      </c>
      <c r="Y12" t="e">
        <f>#REF!</f>
        <v>#REF!</v>
      </c>
      <c r="Z12" s="1" t="e">
        <f>HLOOKUP(X12,#REF!,#REF!,FALSE)</f>
        <v>#REF!</v>
      </c>
      <c r="AA12" t="e">
        <f>IF(Z3&gt;=Z12,0,1)</f>
        <v>#REF!</v>
      </c>
      <c r="AD12" t="e">
        <f>#REF!</f>
        <v>#REF!</v>
      </c>
      <c r="AE12" t="e">
        <f>CONCATENATE(AD12,AF2)</f>
        <v>#REF!</v>
      </c>
      <c r="AF12" t="e">
        <f>#REF!</f>
        <v>#REF!</v>
      </c>
      <c r="AG12" s="1" t="e">
        <f>HLOOKUP(AE12,#REF!,#REF!,FALSE)</f>
        <v>#REF!</v>
      </c>
      <c r="AH12" t="e">
        <f>IF(AG3&gt;=AG12,0,1)</f>
        <v>#REF!</v>
      </c>
      <c r="AK12" t="e">
        <f>#REF!</f>
        <v>#REF!</v>
      </c>
      <c r="AL12" t="e">
        <f>CONCATENATE(AK12,AM2)</f>
        <v>#REF!</v>
      </c>
      <c r="AM12" t="e">
        <f>#REF!</f>
        <v>#REF!</v>
      </c>
      <c r="AN12" s="1" t="e">
        <f>HLOOKUP(AL12,#REF!,#REF!,FALSE)</f>
        <v>#REF!</v>
      </c>
      <c r="AO12" t="e">
        <f>IF(AN3&gt;=AN12,0,1)</f>
        <v>#REF!</v>
      </c>
      <c r="AR12" t="e">
        <f>#REF!</f>
        <v>#REF!</v>
      </c>
      <c r="AS12" t="e">
        <f>CONCATENATE(AR12,AT2)</f>
        <v>#REF!</v>
      </c>
      <c r="AT12" t="e">
        <f>#REF!</f>
        <v>#REF!</v>
      </c>
      <c r="AU12" s="1" t="e">
        <f>HLOOKUP(AS12,#REF!,#REF!,FALSE)</f>
        <v>#REF!</v>
      </c>
      <c r="AV12" t="e">
        <f>IF(AU3&gt;=AU12,0,1)</f>
        <v>#REF!</v>
      </c>
      <c r="AY12" t="e">
        <f>#REF!</f>
        <v>#REF!</v>
      </c>
      <c r="AZ12" t="e">
        <f>CONCATENATE(AY12,BA2)</f>
        <v>#REF!</v>
      </c>
      <c r="BA12" t="e">
        <f>#REF!</f>
        <v>#REF!</v>
      </c>
      <c r="BB12" s="1" t="e">
        <f>HLOOKUP(AZ12,#REF!,#REF!,FALSE)</f>
        <v>#REF!</v>
      </c>
      <c r="BC12" t="e">
        <f>IF(BB3&gt;=BB12,0,1)</f>
        <v>#REF!</v>
      </c>
      <c r="BF12" t="e">
        <f>#REF!</f>
        <v>#REF!</v>
      </c>
      <c r="BG12" t="e">
        <f>CONCATENATE(BF12,BH2)</f>
        <v>#REF!</v>
      </c>
      <c r="BH12" t="e">
        <f>#REF!</f>
        <v>#REF!</v>
      </c>
      <c r="BI12" s="1" t="e">
        <f>HLOOKUP(BG12,#REF!,#REF!,FALSE)</f>
        <v>#REF!</v>
      </c>
      <c r="BJ12" t="e">
        <f>IF(BI3&gt;=BI12,0,1)</f>
        <v>#REF!</v>
      </c>
      <c r="BM12" t="e">
        <f>#REF!</f>
        <v>#REF!</v>
      </c>
      <c r="BN12" t="e">
        <f>CONCATENATE(BM12,BO2)</f>
        <v>#REF!</v>
      </c>
      <c r="BO12" t="e">
        <f>#REF!</f>
        <v>#REF!</v>
      </c>
      <c r="BP12" s="1" t="e">
        <f>HLOOKUP(BN12,#REF!,#REF!,FALSE)</f>
        <v>#REF!</v>
      </c>
      <c r="BQ12" t="e">
        <f>IF(BP3&gt;=BP12,0,1)</f>
        <v>#REF!</v>
      </c>
    </row>
    <row r="13" spans="1:69">
      <c r="B13" t="e">
        <f>#REF!</f>
        <v>#REF!</v>
      </c>
      <c r="C13" t="e">
        <f>CONCATENATE(B13,D2)</f>
        <v>#REF!</v>
      </c>
      <c r="D13" t="e">
        <f>#REF!</f>
        <v>#REF!</v>
      </c>
      <c r="E13" s="1" t="e">
        <f>HLOOKUP(C13,#REF!,#REF!,FALSE)</f>
        <v>#REF!</v>
      </c>
      <c r="F13" t="e">
        <f>IF(E3&gt;=E13,0,1)</f>
        <v>#REF!</v>
      </c>
      <c r="I13" t="e">
        <f>#REF!</f>
        <v>#REF!</v>
      </c>
      <c r="J13" t="e">
        <f>CONCATENATE(I13,K2)</f>
        <v>#REF!</v>
      </c>
      <c r="K13" t="e">
        <f>#REF!</f>
        <v>#REF!</v>
      </c>
      <c r="L13" s="1" t="e">
        <f>HLOOKUP(J13,#REF!,#REF!,FALSE)</f>
        <v>#REF!</v>
      </c>
      <c r="M13" t="e">
        <f>IF(L3&gt;=L13,0,1)</f>
        <v>#REF!</v>
      </c>
      <c r="P13" t="e">
        <f>#REF!</f>
        <v>#REF!</v>
      </c>
      <c r="Q13" t="e">
        <f>CONCATENATE(P13,R2)</f>
        <v>#REF!</v>
      </c>
      <c r="R13" t="e">
        <f>#REF!</f>
        <v>#REF!</v>
      </c>
      <c r="S13" s="1" t="e">
        <f>HLOOKUP(Q13,#REF!,#REF!,FALSE)</f>
        <v>#REF!</v>
      </c>
      <c r="T13" t="e">
        <f>IF(S3&gt;=S13,0,1)</f>
        <v>#REF!</v>
      </c>
      <c r="W13" t="e">
        <f>#REF!</f>
        <v>#REF!</v>
      </c>
      <c r="X13" t="e">
        <f>CONCATENATE(W13,Y2)</f>
        <v>#REF!</v>
      </c>
      <c r="Y13" t="e">
        <f>#REF!</f>
        <v>#REF!</v>
      </c>
      <c r="Z13" s="1" t="e">
        <f>HLOOKUP(X13,#REF!,#REF!,FALSE)</f>
        <v>#REF!</v>
      </c>
      <c r="AA13" t="e">
        <f>IF(Z3&gt;=Z13,0,1)</f>
        <v>#REF!</v>
      </c>
      <c r="AD13" t="e">
        <f>#REF!</f>
        <v>#REF!</v>
      </c>
      <c r="AE13" t="e">
        <f>CONCATENATE(AD13,AF2)</f>
        <v>#REF!</v>
      </c>
      <c r="AF13" t="e">
        <f>#REF!</f>
        <v>#REF!</v>
      </c>
      <c r="AG13" s="1" t="e">
        <f>HLOOKUP(AE13,#REF!,#REF!,FALSE)</f>
        <v>#REF!</v>
      </c>
      <c r="AH13" t="e">
        <f>IF(AG3&gt;=AG13,0,1)</f>
        <v>#REF!</v>
      </c>
      <c r="AK13" t="e">
        <f>#REF!</f>
        <v>#REF!</v>
      </c>
      <c r="AL13" t="e">
        <f>CONCATENATE(AK13,AM2)</f>
        <v>#REF!</v>
      </c>
      <c r="AM13" t="e">
        <f>#REF!</f>
        <v>#REF!</v>
      </c>
      <c r="AN13" s="1" t="e">
        <f>HLOOKUP(AL13,#REF!,#REF!,FALSE)</f>
        <v>#REF!</v>
      </c>
      <c r="AO13" t="e">
        <f>IF(AN3&gt;=AN13,0,1)</f>
        <v>#REF!</v>
      </c>
      <c r="AR13" t="e">
        <f>#REF!</f>
        <v>#REF!</v>
      </c>
      <c r="AS13" t="e">
        <f>CONCATENATE(AR13,AT2)</f>
        <v>#REF!</v>
      </c>
      <c r="AT13" t="e">
        <f>#REF!</f>
        <v>#REF!</v>
      </c>
      <c r="AU13" s="1" t="e">
        <f>HLOOKUP(AS13,#REF!,#REF!,FALSE)</f>
        <v>#REF!</v>
      </c>
      <c r="AV13" t="e">
        <f>IF(AU3&gt;=AU13,0,1)</f>
        <v>#REF!</v>
      </c>
      <c r="AY13" t="e">
        <f>#REF!</f>
        <v>#REF!</v>
      </c>
      <c r="AZ13" t="e">
        <f>CONCATENATE(AY13,BA2)</f>
        <v>#REF!</v>
      </c>
      <c r="BA13" t="e">
        <f>#REF!</f>
        <v>#REF!</v>
      </c>
      <c r="BB13" s="1" t="e">
        <f>HLOOKUP(AZ13,#REF!,#REF!,FALSE)</f>
        <v>#REF!</v>
      </c>
      <c r="BC13" t="e">
        <f>IF(BB3&gt;=BB13,0,1)</f>
        <v>#REF!</v>
      </c>
      <c r="BF13" t="e">
        <f>#REF!</f>
        <v>#REF!</v>
      </c>
      <c r="BG13" t="e">
        <f>CONCATENATE(BF13,BH2)</f>
        <v>#REF!</v>
      </c>
      <c r="BH13" t="e">
        <f>#REF!</f>
        <v>#REF!</v>
      </c>
      <c r="BI13" s="1" t="e">
        <f>HLOOKUP(BG13,#REF!,#REF!,FALSE)</f>
        <v>#REF!</v>
      </c>
      <c r="BJ13" t="e">
        <f>IF(BI3&gt;=BI13,0,1)</f>
        <v>#REF!</v>
      </c>
      <c r="BM13" t="e">
        <f>#REF!</f>
        <v>#REF!</v>
      </c>
      <c r="BN13" t="e">
        <f>CONCATENATE(BM13,BO2)</f>
        <v>#REF!</v>
      </c>
      <c r="BO13" t="e">
        <f>#REF!</f>
        <v>#REF!</v>
      </c>
      <c r="BP13" s="1" t="e">
        <f>HLOOKUP(BN13,#REF!,#REF!,FALSE)</f>
        <v>#REF!</v>
      </c>
      <c r="BQ13" t="e">
        <f>IF(BP3&gt;=BP13,0,1)</f>
        <v>#REF!</v>
      </c>
    </row>
    <row r="14" spans="1:69">
      <c r="B14" t="e">
        <f>#REF!</f>
        <v>#REF!</v>
      </c>
      <c r="C14" t="e">
        <f>CONCATENATE(B14,D2)</f>
        <v>#REF!</v>
      </c>
      <c r="D14" t="e">
        <f>#REF!</f>
        <v>#REF!</v>
      </c>
      <c r="E14" s="1" t="e">
        <f>HLOOKUP(C14,#REF!,#REF!,FALSE)</f>
        <v>#REF!</v>
      </c>
      <c r="F14" t="e">
        <f>IF(E3&gt;=E14,0,1)</f>
        <v>#REF!</v>
      </c>
      <c r="I14" t="e">
        <f>#REF!</f>
        <v>#REF!</v>
      </c>
      <c r="J14" t="e">
        <f>CONCATENATE(I14,K2)</f>
        <v>#REF!</v>
      </c>
      <c r="K14" t="e">
        <f>#REF!</f>
        <v>#REF!</v>
      </c>
      <c r="L14" s="1" t="e">
        <f>HLOOKUP(J14,#REF!,#REF!,FALSE)</f>
        <v>#REF!</v>
      </c>
      <c r="M14" t="e">
        <f>IF(L3&gt;=L14,0,1)</f>
        <v>#REF!</v>
      </c>
      <c r="P14" t="e">
        <f>#REF!</f>
        <v>#REF!</v>
      </c>
      <c r="Q14" t="e">
        <f>CONCATENATE(P14,R2)</f>
        <v>#REF!</v>
      </c>
      <c r="R14" t="e">
        <f>#REF!</f>
        <v>#REF!</v>
      </c>
      <c r="S14" s="1" t="e">
        <f>HLOOKUP(Q14,#REF!,#REF!,FALSE)</f>
        <v>#REF!</v>
      </c>
      <c r="T14" t="e">
        <f>IF(S3&gt;=S14,0,1)</f>
        <v>#REF!</v>
      </c>
      <c r="W14" t="e">
        <f>#REF!</f>
        <v>#REF!</v>
      </c>
      <c r="X14" t="e">
        <f>CONCATENATE(W14,Y2)</f>
        <v>#REF!</v>
      </c>
      <c r="Y14" t="e">
        <f>#REF!</f>
        <v>#REF!</v>
      </c>
      <c r="Z14" s="1" t="e">
        <f>HLOOKUP(X14,#REF!,#REF!,FALSE)</f>
        <v>#REF!</v>
      </c>
      <c r="AA14" t="e">
        <f>IF(Z3&gt;=Z14,0,1)</f>
        <v>#REF!</v>
      </c>
      <c r="AD14" t="e">
        <f>#REF!</f>
        <v>#REF!</v>
      </c>
      <c r="AE14" t="e">
        <f>CONCATENATE(AD14,AF2)</f>
        <v>#REF!</v>
      </c>
      <c r="AF14" t="e">
        <f>#REF!</f>
        <v>#REF!</v>
      </c>
      <c r="AG14" s="1" t="e">
        <f>HLOOKUP(AE14,#REF!,#REF!,FALSE)</f>
        <v>#REF!</v>
      </c>
      <c r="AH14" t="e">
        <f>IF(AG3&gt;=AG14,0,1)</f>
        <v>#REF!</v>
      </c>
      <c r="AK14" t="e">
        <f>#REF!</f>
        <v>#REF!</v>
      </c>
      <c r="AL14" t="e">
        <f>CONCATENATE(AK14,AM2)</f>
        <v>#REF!</v>
      </c>
      <c r="AM14" t="e">
        <f>#REF!</f>
        <v>#REF!</v>
      </c>
      <c r="AN14" s="1" t="e">
        <f>HLOOKUP(AL14,#REF!,#REF!,FALSE)</f>
        <v>#REF!</v>
      </c>
      <c r="AO14" t="e">
        <f>IF(AN3&gt;=AN14,0,1)</f>
        <v>#REF!</v>
      </c>
      <c r="AR14" t="e">
        <f>#REF!</f>
        <v>#REF!</v>
      </c>
      <c r="AS14" t="e">
        <f>CONCATENATE(AR14,AT2)</f>
        <v>#REF!</v>
      </c>
      <c r="AT14" t="e">
        <f>#REF!</f>
        <v>#REF!</v>
      </c>
      <c r="AU14" s="1" t="e">
        <f>HLOOKUP(AS14,#REF!,#REF!,FALSE)</f>
        <v>#REF!</v>
      </c>
      <c r="AV14" t="e">
        <f>IF(AU3&gt;=AU14,0,1)</f>
        <v>#REF!</v>
      </c>
      <c r="AY14" t="e">
        <f>#REF!</f>
        <v>#REF!</v>
      </c>
      <c r="AZ14" t="e">
        <f>CONCATENATE(AY14,BA2)</f>
        <v>#REF!</v>
      </c>
      <c r="BA14" t="e">
        <f>#REF!</f>
        <v>#REF!</v>
      </c>
      <c r="BB14" s="1" t="e">
        <f>HLOOKUP(AZ14,#REF!,#REF!,FALSE)</f>
        <v>#REF!</v>
      </c>
      <c r="BC14" t="e">
        <f>IF(BB3&gt;=BB14,0,1)</f>
        <v>#REF!</v>
      </c>
      <c r="BF14" t="e">
        <f>#REF!</f>
        <v>#REF!</v>
      </c>
      <c r="BG14" t="e">
        <f>CONCATENATE(BF14,BH2)</f>
        <v>#REF!</v>
      </c>
      <c r="BH14" t="e">
        <f>#REF!</f>
        <v>#REF!</v>
      </c>
      <c r="BI14" s="1" t="e">
        <f>HLOOKUP(BG14,#REF!,#REF!,FALSE)</f>
        <v>#REF!</v>
      </c>
      <c r="BJ14" t="e">
        <f>IF(BI3&gt;=BI14,0,1)</f>
        <v>#REF!</v>
      </c>
      <c r="BM14" t="e">
        <f>#REF!</f>
        <v>#REF!</v>
      </c>
      <c r="BN14" t="e">
        <f>CONCATENATE(BM14,BO2)</f>
        <v>#REF!</v>
      </c>
      <c r="BO14" t="e">
        <f>#REF!</f>
        <v>#REF!</v>
      </c>
      <c r="BP14" s="1" t="e">
        <f>HLOOKUP(BN14,#REF!,#REF!,FALSE)</f>
        <v>#REF!</v>
      </c>
      <c r="BQ14" t="e">
        <f>IF(BP3&gt;=BP14,0,1)</f>
        <v>#REF!</v>
      </c>
    </row>
    <row r="15" spans="1:69">
      <c r="B15" t="e">
        <f>#REF!</f>
        <v>#REF!</v>
      </c>
      <c r="C15" t="e">
        <f>CONCATENATE(B15,D2)</f>
        <v>#REF!</v>
      </c>
      <c r="D15" t="e">
        <f>#REF!</f>
        <v>#REF!</v>
      </c>
      <c r="E15" s="1" t="e">
        <f>HLOOKUP(C15,#REF!,#REF!,FALSE)</f>
        <v>#REF!</v>
      </c>
      <c r="F15" t="e">
        <f>IF(E3&gt;=E15,0,1)</f>
        <v>#REF!</v>
      </c>
      <c r="I15" t="e">
        <f>#REF!</f>
        <v>#REF!</v>
      </c>
      <c r="J15" t="e">
        <f>CONCATENATE(I15,K2)</f>
        <v>#REF!</v>
      </c>
      <c r="K15" t="e">
        <f>#REF!</f>
        <v>#REF!</v>
      </c>
      <c r="L15" s="1" t="e">
        <f>HLOOKUP(J15,#REF!,#REF!,FALSE)</f>
        <v>#REF!</v>
      </c>
      <c r="M15" t="e">
        <f>IF(L3&gt;=L15,0,1)</f>
        <v>#REF!</v>
      </c>
      <c r="P15" t="e">
        <f>#REF!</f>
        <v>#REF!</v>
      </c>
      <c r="Q15" t="e">
        <f>CONCATENATE(P15,R2)</f>
        <v>#REF!</v>
      </c>
      <c r="R15" t="e">
        <f>#REF!</f>
        <v>#REF!</v>
      </c>
      <c r="S15" s="1" t="e">
        <f>HLOOKUP(Q15,#REF!,#REF!,FALSE)</f>
        <v>#REF!</v>
      </c>
      <c r="T15" t="e">
        <f>IF(S3&gt;=S15,0,1)</f>
        <v>#REF!</v>
      </c>
      <c r="W15" t="e">
        <f>#REF!</f>
        <v>#REF!</v>
      </c>
      <c r="X15" t="e">
        <f>CONCATENATE(W15,Y2)</f>
        <v>#REF!</v>
      </c>
      <c r="Y15" t="e">
        <f>#REF!</f>
        <v>#REF!</v>
      </c>
      <c r="Z15" s="1" t="e">
        <f>HLOOKUP(X15,#REF!,#REF!,FALSE)</f>
        <v>#REF!</v>
      </c>
      <c r="AA15" t="e">
        <f>IF(Z3&gt;=Z15,0,1)</f>
        <v>#REF!</v>
      </c>
      <c r="AD15" t="e">
        <f>#REF!</f>
        <v>#REF!</v>
      </c>
      <c r="AE15" t="e">
        <f>CONCATENATE(AD15,AF2)</f>
        <v>#REF!</v>
      </c>
      <c r="AF15" t="e">
        <f>#REF!</f>
        <v>#REF!</v>
      </c>
      <c r="AG15" s="1" t="e">
        <f>HLOOKUP(AE15,#REF!,#REF!,FALSE)</f>
        <v>#REF!</v>
      </c>
      <c r="AH15" t="e">
        <f>IF(AG3&gt;=AG15,0,1)</f>
        <v>#REF!</v>
      </c>
      <c r="AK15" t="e">
        <f>#REF!</f>
        <v>#REF!</v>
      </c>
      <c r="AL15" t="e">
        <f>CONCATENATE(AK15,AM2)</f>
        <v>#REF!</v>
      </c>
      <c r="AM15" t="e">
        <f>#REF!</f>
        <v>#REF!</v>
      </c>
      <c r="AN15" s="1" t="e">
        <f>HLOOKUP(AL15,#REF!,#REF!,FALSE)</f>
        <v>#REF!</v>
      </c>
      <c r="AO15" t="e">
        <f>IF(AN3&gt;=AN15,0,1)</f>
        <v>#REF!</v>
      </c>
      <c r="AR15" t="e">
        <f>#REF!</f>
        <v>#REF!</v>
      </c>
      <c r="AS15" t="e">
        <f>CONCATENATE(AR15,AT2)</f>
        <v>#REF!</v>
      </c>
      <c r="AT15" t="e">
        <f>#REF!</f>
        <v>#REF!</v>
      </c>
      <c r="AU15" s="1" t="e">
        <f>HLOOKUP(AS15,#REF!,#REF!,FALSE)</f>
        <v>#REF!</v>
      </c>
      <c r="AV15" t="e">
        <f>IF(AU3&gt;=AU15,0,1)</f>
        <v>#REF!</v>
      </c>
      <c r="AY15" t="e">
        <f>#REF!</f>
        <v>#REF!</v>
      </c>
      <c r="AZ15" t="e">
        <f>CONCATENATE(AY15,BA2)</f>
        <v>#REF!</v>
      </c>
      <c r="BA15" t="e">
        <f>#REF!</f>
        <v>#REF!</v>
      </c>
      <c r="BB15" s="1" t="e">
        <f>HLOOKUP(AZ15,#REF!,#REF!,FALSE)</f>
        <v>#REF!</v>
      </c>
      <c r="BC15" t="e">
        <f>IF(BB3&gt;=BB15,0,1)</f>
        <v>#REF!</v>
      </c>
      <c r="BF15" t="e">
        <f>#REF!</f>
        <v>#REF!</v>
      </c>
      <c r="BG15" t="e">
        <f>CONCATENATE(BF15,BH2)</f>
        <v>#REF!</v>
      </c>
      <c r="BH15" t="e">
        <f>#REF!</f>
        <v>#REF!</v>
      </c>
      <c r="BI15" s="1" t="e">
        <f>HLOOKUP(BG15,#REF!,#REF!,FALSE)</f>
        <v>#REF!</v>
      </c>
      <c r="BJ15" t="e">
        <f>IF(BI3&gt;=BI15,0,1)</f>
        <v>#REF!</v>
      </c>
      <c r="BM15" t="e">
        <f>#REF!</f>
        <v>#REF!</v>
      </c>
      <c r="BN15" t="e">
        <f>CONCATENATE(BM15,BO2)</f>
        <v>#REF!</v>
      </c>
      <c r="BO15" t="e">
        <f>#REF!</f>
        <v>#REF!</v>
      </c>
      <c r="BP15" s="1" t="e">
        <f>HLOOKUP(BN15,#REF!,#REF!,FALSE)</f>
        <v>#REF!</v>
      </c>
      <c r="BQ15" t="e">
        <f>IF(BP3&gt;=BP15,0,1)</f>
        <v>#REF!</v>
      </c>
    </row>
    <row r="16" spans="1:69">
      <c r="B16" t="e">
        <f>#REF!</f>
        <v>#REF!</v>
      </c>
      <c r="C16" t="e">
        <f>CONCATENATE(B16,D2)</f>
        <v>#REF!</v>
      </c>
      <c r="D16" t="e">
        <f>#REF!</f>
        <v>#REF!</v>
      </c>
      <c r="E16" s="1" t="e">
        <f>HLOOKUP(C16,#REF!,#REF!,FALSE)</f>
        <v>#REF!</v>
      </c>
      <c r="F16" t="e">
        <f>IF(E3&gt;=E16,0,1)</f>
        <v>#REF!</v>
      </c>
      <c r="I16" t="e">
        <f>#REF!</f>
        <v>#REF!</v>
      </c>
      <c r="J16" t="e">
        <f>CONCATENATE(I16,K2)</f>
        <v>#REF!</v>
      </c>
      <c r="K16" t="e">
        <f>#REF!</f>
        <v>#REF!</v>
      </c>
      <c r="L16" s="1" t="e">
        <f>HLOOKUP(J16,#REF!,#REF!,FALSE)</f>
        <v>#REF!</v>
      </c>
      <c r="M16" t="e">
        <f>IF(L3&gt;=L16,0,1)</f>
        <v>#REF!</v>
      </c>
      <c r="P16" t="e">
        <f>#REF!</f>
        <v>#REF!</v>
      </c>
      <c r="Q16" t="e">
        <f>CONCATENATE(P16,R2)</f>
        <v>#REF!</v>
      </c>
      <c r="R16" t="e">
        <f>#REF!</f>
        <v>#REF!</v>
      </c>
      <c r="S16" s="1" t="e">
        <f>HLOOKUP(Q16,#REF!,#REF!,FALSE)</f>
        <v>#REF!</v>
      </c>
      <c r="T16" t="e">
        <f>IF(S3&gt;=S16,0,1)</f>
        <v>#REF!</v>
      </c>
      <c r="W16" t="e">
        <f>#REF!</f>
        <v>#REF!</v>
      </c>
      <c r="X16" t="e">
        <f>CONCATENATE(W16,Y2)</f>
        <v>#REF!</v>
      </c>
      <c r="Y16" t="e">
        <f>#REF!</f>
        <v>#REF!</v>
      </c>
      <c r="Z16" s="1" t="e">
        <f>HLOOKUP(X16,#REF!,#REF!,FALSE)</f>
        <v>#REF!</v>
      </c>
      <c r="AA16" t="e">
        <f>IF(Z3&gt;=Z16,0,1)</f>
        <v>#REF!</v>
      </c>
      <c r="AD16" t="e">
        <f>#REF!</f>
        <v>#REF!</v>
      </c>
      <c r="AE16" t="e">
        <f>CONCATENATE(AD16,AF2)</f>
        <v>#REF!</v>
      </c>
      <c r="AF16" t="e">
        <f>#REF!</f>
        <v>#REF!</v>
      </c>
      <c r="AG16" s="1" t="e">
        <f>HLOOKUP(AE16,#REF!,#REF!,FALSE)</f>
        <v>#REF!</v>
      </c>
      <c r="AH16" t="e">
        <f>IF(AG3&gt;=AG16,0,1)</f>
        <v>#REF!</v>
      </c>
      <c r="AK16" t="e">
        <f>#REF!</f>
        <v>#REF!</v>
      </c>
      <c r="AL16" t="e">
        <f>CONCATENATE(AK16,AM2)</f>
        <v>#REF!</v>
      </c>
      <c r="AM16" t="e">
        <f>#REF!</f>
        <v>#REF!</v>
      </c>
      <c r="AN16" s="1" t="e">
        <f>HLOOKUP(AL16,#REF!,#REF!,FALSE)</f>
        <v>#REF!</v>
      </c>
      <c r="AO16" t="e">
        <f>IF(AN3&gt;=AN16,0,1)</f>
        <v>#REF!</v>
      </c>
      <c r="AR16" t="e">
        <f>#REF!</f>
        <v>#REF!</v>
      </c>
      <c r="AS16" t="e">
        <f>CONCATENATE(AR16,AT2)</f>
        <v>#REF!</v>
      </c>
      <c r="AT16" t="e">
        <f>#REF!</f>
        <v>#REF!</v>
      </c>
      <c r="AU16" s="1" t="e">
        <f>HLOOKUP(AS16,#REF!,#REF!,FALSE)</f>
        <v>#REF!</v>
      </c>
      <c r="AV16" t="e">
        <f>IF(AU3&gt;=AU16,0,1)</f>
        <v>#REF!</v>
      </c>
      <c r="AY16" t="e">
        <f>#REF!</f>
        <v>#REF!</v>
      </c>
      <c r="AZ16" t="e">
        <f>CONCATENATE(AY16,BA2)</f>
        <v>#REF!</v>
      </c>
      <c r="BA16" t="e">
        <f>#REF!</f>
        <v>#REF!</v>
      </c>
      <c r="BB16" s="1" t="e">
        <f>HLOOKUP(AZ16,#REF!,#REF!,FALSE)</f>
        <v>#REF!</v>
      </c>
      <c r="BC16" t="e">
        <f>IF(BB3&gt;=BB16,0,1)</f>
        <v>#REF!</v>
      </c>
      <c r="BF16" t="e">
        <f>#REF!</f>
        <v>#REF!</v>
      </c>
      <c r="BG16" t="e">
        <f>CONCATENATE(BF16,BH2)</f>
        <v>#REF!</v>
      </c>
      <c r="BH16" t="e">
        <f>#REF!</f>
        <v>#REF!</v>
      </c>
      <c r="BI16" s="1" t="e">
        <f>HLOOKUP(BG16,#REF!,#REF!,FALSE)</f>
        <v>#REF!</v>
      </c>
      <c r="BJ16" t="e">
        <f>IF(BI3&gt;=BI16,0,1)</f>
        <v>#REF!</v>
      </c>
      <c r="BM16" t="e">
        <f>#REF!</f>
        <v>#REF!</v>
      </c>
      <c r="BN16" t="e">
        <f>CONCATENATE(BM16,BO2)</f>
        <v>#REF!</v>
      </c>
      <c r="BO16" t="e">
        <f>#REF!</f>
        <v>#REF!</v>
      </c>
      <c r="BP16" s="1" t="e">
        <f>HLOOKUP(BN16,#REF!,#REF!,FALSE)</f>
        <v>#REF!</v>
      </c>
      <c r="BQ16" t="e">
        <f>IF(BP3&gt;=BP16,0,1)</f>
        <v>#REF!</v>
      </c>
    </row>
    <row r="17" spans="1:69">
      <c r="B17" t="e">
        <f>#REF!</f>
        <v>#REF!</v>
      </c>
      <c r="C17" t="e">
        <f>CONCATENATE(B17,D2)</f>
        <v>#REF!</v>
      </c>
      <c r="D17" t="e">
        <f>#REF!</f>
        <v>#REF!</v>
      </c>
      <c r="E17" s="1" t="e">
        <f>HLOOKUP(C17,#REF!,#REF!,FALSE)</f>
        <v>#REF!</v>
      </c>
      <c r="F17" t="e">
        <f>IF(E3&gt;=E17,0,1)</f>
        <v>#REF!</v>
      </c>
      <c r="I17" t="e">
        <f>#REF!</f>
        <v>#REF!</v>
      </c>
      <c r="J17" t="e">
        <f>CONCATENATE(I17,K2)</f>
        <v>#REF!</v>
      </c>
      <c r="K17" t="e">
        <f>#REF!</f>
        <v>#REF!</v>
      </c>
      <c r="L17" s="1" t="e">
        <f>HLOOKUP(J17,#REF!,#REF!,FALSE)</f>
        <v>#REF!</v>
      </c>
      <c r="M17" t="e">
        <f>IF(L3&gt;=L17,0,1)</f>
        <v>#REF!</v>
      </c>
      <c r="P17" t="e">
        <f>#REF!</f>
        <v>#REF!</v>
      </c>
      <c r="Q17" t="e">
        <f>CONCATENATE(P17,R2)</f>
        <v>#REF!</v>
      </c>
      <c r="R17" t="e">
        <f>#REF!</f>
        <v>#REF!</v>
      </c>
      <c r="S17" s="1" t="e">
        <f>HLOOKUP(Q17,#REF!,#REF!,FALSE)</f>
        <v>#REF!</v>
      </c>
      <c r="T17" t="e">
        <f>IF(S3&gt;=S17,0,1)</f>
        <v>#REF!</v>
      </c>
      <c r="W17" t="e">
        <f>#REF!</f>
        <v>#REF!</v>
      </c>
      <c r="X17" t="e">
        <f>CONCATENATE(W17,Y2)</f>
        <v>#REF!</v>
      </c>
      <c r="Y17" t="e">
        <f>#REF!</f>
        <v>#REF!</v>
      </c>
      <c r="Z17" s="1" t="e">
        <f>HLOOKUP(X17,#REF!,#REF!,FALSE)</f>
        <v>#REF!</v>
      </c>
      <c r="AA17" t="e">
        <f>IF(Z3&gt;=Z17,0,1)</f>
        <v>#REF!</v>
      </c>
      <c r="AD17" t="e">
        <f>#REF!</f>
        <v>#REF!</v>
      </c>
      <c r="AE17" t="e">
        <f>CONCATENATE(AD17,AF2)</f>
        <v>#REF!</v>
      </c>
      <c r="AF17" t="e">
        <f>#REF!</f>
        <v>#REF!</v>
      </c>
      <c r="AG17" s="1" t="e">
        <f>HLOOKUP(AE17,#REF!,#REF!,FALSE)</f>
        <v>#REF!</v>
      </c>
      <c r="AH17" t="e">
        <f>IF(AG3&gt;=AG17,0,1)</f>
        <v>#REF!</v>
      </c>
      <c r="AK17" t="e">
        <f>#REF!</f>
        <v>#REF!</v>
      </c>
      <c r="AL17" t="e">
        <f>CONCATENATE(AK17,AM2)</f>
        <v>#REF!</v>
      </c>
      <c r="AM17" t="e">
        <f>#REF!</f>
        <v>#REF!</v>
      </c>
      <c r="AN17" s="1" t="e">
        <f>HLOOKUP(AL17,#REF!,#REF!,FALSE)</f>
        <v>#REF!</v>
      </c>
      <c r="AO17" t="e">
        <f>IF(AN3&gt;=AN17,0,1)</f>
        <v>#REF!</v>
      </c>
      <c r="AR17" t="e">
        <f>#REF!</f>
        <v>#REF!</v>
      </c>
      <c r="AS17" t="e">
        <f>CONCATENATE(AR17,AT2)</f>
        <v>#REF!</v>
      </c>
      <c r="AT17" t="e">
        <f>#REF!</f>
        <v>#REF!</v>
      </c>
      <c r="AU17" s="1" t="e">
        <f>HLOOKUP(AS17,#REF!,#REF!,FALSE)</f>
        <v>#REF!</v>
      </c>
      <c r="AV17" t="e">
        <f>IF(AU3&gt;=AU17,0,1)</f>
        <v>#REF!</v>
      </c>
      <c r="AY17" t="e">
        <f>#REF!</f>
        <v>#REF!</v>
      </c>
      <c r="AZ17" t="e">
        <f>CONCATENATE(AY17,BA2)</f>
        <v>#REF!</v>
      </c>
      <c r="BA17" t="e">
        <f>#REF!</f>
        <v>#REF!</v>
      </c>
      <c r="BB17" s="1" t="e">
        <f>HLOOKUP(AZ17,#REF!,#REF!,FALSE)</f>
        <v>#REF!</v>
      </c>
      <c r="BC17" t="e">
        <f>IF(BB3&gt;=BB17,0,1)</f>
        <v>#REF!</v>
      </c>
      <c r="BF17" t="e">
        <f>#REF!</f>
        <v>#REF!</v>
      </c>
      <c r="BG17" t="e">
        <f>CONCATENATE(BF17,BH2)</f>
        <v>#REF!</v>
      </c>
      <c r="BH17" t="e">
        <f>#REF!</f>
        <v>#REF!</v>
      </c>
      <c r="BI17" s="1" t="e">
        <f>HLOOKUP(BG17,#REF!,#REF!,FALSE)</f>
        <v>#REF!</v>
      </c>
      <c r="BJ17" t="e">
        <f>IF(BI3&gt;=BI17,0,1)</f>
        <v>#REF!</v>
      </c>
      <c r="BM17" t="e">
        <f>#REF!</f>
        <v>#REF!</v>
      </c>
      <c r="BN17" t="e">
        <f>CONCATENATE(BM17,BO2)</f>
        <v>#REF!</v>
      </c>
      <c r="BO17" t="e">
        <f>#REF!</f>
        <v>#REF!</v>
      </c>
      <c r="BP17" s="1" t="e">
        <f>HLOOKUP(BN17,#REF!,#REF!,FALSE)</f>
        <v>#REF!</v>
      </c>
      <c r="BQ17" t="e">
        <f>IF(BP3&gt;=BP17,0,1)</f>
        <v>#REF!</v>
      </c>
    </row>
    <row r="18" spans="1:69">
      <c r="B18" t="e">
        <f>#REF!</f>
        <v>#REF!</v>
      </c>
      <c r="C18" t="e">
        <f>CONCATENATE(B18,D2)</f>
        <v>#REF!</v>
      </c>
      <c r="D18" t="e">
        <f>#REF!</f>
        <v>#REF!</v>
      </c>
      <c r="E18" s="1" t="e">
        <f>HLOOKUP(C18,#REF!,#REF!,FALSE)</f>
        <v>#REF!</v>
      </c>
      <c r="F18" t="e">
        <f>IF(E3&gt;=E18,0,1)</f>
        <v>#REF!</v>
      </c>
      <c r="I18" t="e">
        <f>#REF!</f>
        <v>#REF!</v>
      </c>
      <c r="J18" t="e">
        <f>CONCATENATE(I18,K2)</f>
        <v>#REF!</v>
      </c>
      <c r="K18" t="e">
        <f>#REF!</f>
        <v>#REF!</v>
      </c>
      <c r="L18" s="1" t="e">
        <f>HLOOKUP(J18,#REF!,#REF!,FALSE)</f>
        <v>#REF!</v>
      </c>
      <c r="M18" t="e">
        <f>IF(L3&gt;=L18,0,1)</f>
        <v>#REF!</v>
      </c>
      <c r="P18" t="e">
        <f>#REF!</f>
        <v>#REF!</v>
      </c>
      <c r="Q18" t="e">
        <f>CONCATENATE(P18,R2)</f>
        <v>#REF!</v>
      </c>
      <c r="R18" t="e">
        <f>#REF!</f>
        <v>#REF!</v>
      </c>
      <c r="S18" s="1" t="e">
        <f>HLOOKUP(Q18,#REF!,#REF!,FALSE)</f>
        <v>#REF!</v>
      </c>
      <c r="T18" t="e">
        <f>IF(S3&gt;=S18,0,1)</f>
        <v>#REF!</v>
      </c>
      <c r="W18" t="e">
        <f>#REF!</f>
        <v>#REF!</v>
      </c>
      <c r="X18" t="e">
        <f>CONCATENATE(W18,Y2)</f>
        <v>#REF!</v>
      </c>
      <c r="Y18" t="e">
        <f>#REF!</f>
        <v>#REF!</v>
      </c>
      <c r="Z18" s="1" t="e">
        <f>HLOOKUP(X18,#REF!,#REF!,FALSE)</f>
        <v>#REF!</v>
      </c>
      <c r="AA18" t="e">
        <f>IF(Z3&gt;=Z18,0,1)</f>
        <v>#REF!</v>
      </c>
      <c r="AD18" t="e">
        <f>#REF!</f>
        <v>#REF!</v>
      </c>
      <c r="AE18" t="e">
        <f>CONCATENATE(AD18,AF2)</f>
        <v>#REF!</v>
      </c>
      <c r="AF18" t="e">
        <f>#REF!</f>
        <v>#REF!</v>
      </c>
      <c r="AG18" s="1" t="e">
        <f>HLOOKUP(AE18,#REF!,#REF!,FALSE)</f>
        <v>#REF!</v>
      </c>
      <c r="AH18" t="e">
        <f>IF(AG3&gt;=AG18,0,1)</f>
        <v>#REF!</v>
      </c>
      <c r="AK18" t="e">
        <f>#REF!</f>
        <v>#REF!</v>
      </c>
      <c r="AL18" t="e">
        <f>CONCATENATE(AK18,AM2)</f>
        <v>#REF!</v>
      </c>
      <c r="AM18" t="e">
        <f>#REF!</f>
        <v>#REF!</v>
      </c>
      <c r="AN18" s="1" t="e">
        <f>HLOOKUP(AL18,#REF!,#REF!,FALSE)</f>
        <v>#REF!</v>
      </c>
      <c r="AO18" t="e">
        <f>IF(AN3&gt;=AN18,0,1)</f>
        <v>#REF!</v>
      </c>
      <c r="AR18" t="e">
        <f>#REF!</f>
        <v>#REF!</v>
      </c>
      <c r="AS18" t="e">
        <f>CONCATENATE(AR18,AT2)</f>
        <v>#REF!</v>
      </c>
      <c r="AT18" t="e">
        <f>#REF!</f>
        <v>#REF!</v>
      </c>
      <c r="AU18" s="1" t="e">
        <f>HLOOKUP(AS18,#REF!,#REF!,FALSE)</f>
        <v>#REF!</v>
      </c>
      <c r="AV18" t="e">
        <f>IF(AU3&gt;=AU18,0,1)</f>
        <v>#REF!</v>
      </c>
      <c r="AY18" t="e">
        <f>#REF!</f>
        <v>#REF!</v>
      </c>
      <c r="AZ18" t="e">
        <f>CONCATENATE(AY18,BA2)</f>
        <v>#REF!</v>
      </c>
      <c r="BA18" t="e">
        <f>#REF!</f>
        <v>#REF!</v>
      </c>
      <c r="BB18" s="1" t="e">
        <f>HLOOKUP(AZ18,#REF!,#REF!,FALSE)</f>
        <v>#REF!</v>
      </c>
      <c r="BC18" t="e">
        <f>IF(BB3&gt;=BB18,0,1)</f>
        <v>#REF!</v>
      </c>
      <c r="BF18" t="e">
        <f>#REF!</f>
        <v>#REF!</v>
      </c>
      <c r="BG18" t="e">
        <f>CONCATENATE(BF18,BH2)</f>
        <v>#REF!</v>
      </c>
      <c r="BH18" t="e">
        <f>#REF!</f>
        <v>#REF!</v>
      </c>
      <c r="BI18" s="1" t="e">
        <f>HLOOKUP(BG18,#REF!,#REF!,FALSE)</f>
        <v>#REF!</v>
      </c>
      <c r="BJ18" t="e">
        <f>IF(BI3&gt;=BI18,0,1)</f>
        <v>#REF!</v>
      </c>
      <c r="BM18" t="e">
        <f>#REF!</f>
        <v>#REF!</v>
      </c>
      <c r="BN18" t="e">
        <f>CONCATENATE(BM18,BO2)</f>
        <v>#REF!</v>
      </c>
      <c r="BO18" t="e">
        <f>#REF!</f>
        <v>#REF!</v>
      </c>
      <c r="BP18" s="1" t="e">
        <f>HLOOKUP(BN18,#REF!,#REF!,FALSE)</f>
        <v>#REF!</v>
      </c>
      <c r="BQ18" t="e">
        <f>IF(BP3&gt;=BP18,0,1)</f>
        <v>#REF!</v>
      </c>
    </row>
    <row r="19" spans="1:69">
      <c r="B19" t="e">
        <f>#REF!</f>
        <v>#REF!</v>
      </c>
      <c r="C19" t="e">
        <f>CONCATENATE(B19,D2)</f>
        <v>#REF!</v>
      </c>
      <c r="D19" t="e">
        <f>#REF!</f>
        <v>#REF!</v>
      </c>
      <c r="E19" s="1" t="e">
        <f>HLOOKUP(C19,#REF!,#REF!,FALSE)</f>
        <v>#REF!</v>
      </c>
      <c r="F19" t="e">
        <f>IF(E3&gt;=E19,0,1)</f>
        <v>#REF!</v>
      </c>
      <c r="I19" t="e">
        <f>#REF!</f>
        <v>#REF!</v>
      </c>
      <c r="J19" t="e">
        <f>CONCATENATE(I19,K2)</f>
        <v>#REF!</v>
      </c>
      <c r="K19" t="e">
        <f>#REF!</f>
        <v>#REF!</v>
      </c>
      <c r="L19" s="1" t="e">
        <f>HLOOKUP(J19,#REF!,#REF!,FALSE)</f>
        <v>#REF!</v>
      </c>
      <c r="M19" t="e">
        <f>IF(L3&gt;=L19,0,1)</f>
        <v>#REF!</v>
      </c>
      <c r="P19" t="e">
        <f>#REF!</f>
        <v>#REF!</v>
      </c>
      <c r="Q19" t="e">
        <f>CONCATENATE(P19,R2)</f>
        <v>#REF!</v>
      </c>
      <c r="R19" t="e">
        <f>#REF!</f>
        <v>#REF!</v>
      </c>
      <c r="S19" s="1" t="e">
        <f>HLOOKUP(Q19,#REF!,#REF!,FALSE)</f>
        <v>#REF!</v>
      </c>
      <c r="T19" t="e">
        <f>IF(S3&gt;=S19,0,1)</f>
        <v>#REF!</v>
      </c>
      <c r="W19" t="e">
        <f>#REF!</f>
        <v>#REF!</v>
      </c>
      <c r="X19" t="e">
        <f>CONCATENATE(W19,Y2)</f>
        <v>#REF!</v>
      </c>
      <c r="Y19" t="e">
        <f>#REF!</f>
        <v>#REF!</v>
      </c>
      <c r="Z19" s="1" t="e">
        <f>HLOOKUP(X19,#REF!,#REF!,FALSE)</f>
        <v>#REF!</v>
      </c>
      <c r="AA19" t="e">
        <f>IF(Z3&gt;=Z19,0,1)</f>
        <v>#REF!</v>
      </c>
      <c r="AD19" t="e">
        <f>#REF!</f>
        <v>#REF!</v>
      </c>
      <c r="AE19" t="e">
        <f>CONCATENATE(AD19,AF2)</f>
        <v>#REF!</v>
      </c>
      <c r="AF19" t="e">
        <f>#REF!</f>
        <v>#REF!</v>
      </c>
      <c r="AG19" s="1" t="e">
        <f>HLOOKUP(AE19,#REF!,#REF!,FALSE)</f>
        <v>#REF!</v>
      </c>
      <c r="AH19" t="e">
        <f>IF(AG3&gt;=AG19,0,1)</f>
        <v>#REF!</v>
      </c>
      <c r="AK19" t="e">
        <f>#REF!</f>
        <v>#REF!</v>
      </c>
      <c r="AL19" t="e">
        <f>CONCATENATE(AK19,AM2)</f>
        <v>#REF!</v>
      </c>
      <c r="AM19" t="e">
        <f>#REF!</f>
        <v>#REF!</v>
      </c>
      <c r="AN19" s="1" t="e">
        <f>HLOOKUP(AL19,#REF!,#REF!,FALSE)</f>
        <v>#REF!</v>
      </c>
      <c r="AO19" t="e">
        <f>IF(AN3&gt;=AN19,0,1)</f>
        <v>#REF!</v>
      </c>
      <c r="AR19" t="e">
        <f>#REF!</f>
        <v>#REF!</v>
      </c>
      <c r="AS19" t="e">
        <f>CONCATENATE(AR19,AT2)</f>
        <v>#REF!</v>
      </c>
      <c r="AT19" t="e">
        <f>#REF!</f>
        <v>#REF!</v>
      </c>
      <c r="AU19" s="1" t="e">
        <f>HLOOKUP(AS19,#REF!,#REF!,FALSE)</f>
        <v>#REF!</v>
      </c>
      <c r="AV19" t="e">
        <f>IF(AU3&gt;=AU19,0,1)</f>
        <v>#REF!</v>
      </c>
      <c r="AY19" t="e">
        <f>#REF!</f>
        <v>#REF!</v>
      </c>
      <c r="AZ19" t="e">
        <f>CONCATENATE(AY19,BA2)</f>
        <v>#REF!</v>
      </c>
      <c r="BA19" t="e">
        <f>#REF!</f>
        <v>#REF!</v>
      </c>
      <c r="BB19" s="1" t="e">
        <f>HLOOKUP(AZ19,#REF!,#REF!,FALSE)</f>
        <v>#REF!</v>
      </c>
      <c r="BC19" t="e">
        <f>IF(BB3&gt;=BB19,0,1)</f>
        <v>#REF!</v>
      </c>
      <c r="BF19" t="e">
        <f>#REF!</f>
        <v>#REF!</v>
      </c>
      <c r="BG19" t="e">
        <f>CONCATENATE(BF19,BH2)</f>
        <v>#REF!</v>
      </c>
      <c r="BH19" t="e">
        <f>#REF!</f>
        <v>#REF!</v>
      </c>
      <c r="BI19" s="1" t="e">
        <f>HLOOKUP(BG19,#REF!,#REF!,FALSE)</f>
        <v>#REF!</v>
      </c>
      <c r="BJ19" t="e">
        <f>IF(BI3&gt;=BI19,0,1)</f>
        <v>#REF!</v>
      </c>
      <c r="BM19" t="e">
        <f>#REF!</f>
        <v>#REF!</v>
      </c>
      <c r="BN19" t="e">
        <f>CONCATENATE(BM19,BO2)</f>
        <v>#REF!</v>
      </c>
      <c r="BO19" t="e">
        <f>#REF!</f>
        <v>#REF!</v>
      </c>
      <c r="BP19" s="1" t="e">
        <f>HLOOKUP(BN19,#REF!,#REF!,FALSE)</f>
        <v>#REF!</v>
      </c>
      <c r="BQ19" t="e">
        <f>IF(BP3&gt;=BP19,0,1)</f>
        <v>#REF!</v>
      </c>
    </row>
    <row r="20" spans="1:69">
      <c r="E20" s="1"/>
      <c r="L20" s="1"/>
      <c r="S20" s="1"/>
      <c r="Z20" s="1"/>
      <c r="AG20" s="1"/>
      <c r="AN20" s="1"/>
      <c r="AU20" s="1"/>
      <c r="BB20" s="1"/>
      <c r="BI20" s="1"/>
      <c r="BP20" s="1"/>
    </row>
    <row r="21" spans="1:69">
      <c r="D21" t="s">
        <v>26</v>
      </c>
      <c r="E21" s="1" t="e">
        <f>SUM(E4:E19)</f>
        <v>#REF!</v>
      </c>
      <c r="F21" t="e">
        <f>SUM(F4:F19)+1</f>
        <v>#REF!</v>
      </c>
      <c r="K21" t="s">
        <v>26</v>
      </c>
      <c r="L21" s="1" t="e">
        <f>SUM(L4:L19)</f>
        <v>#REF!</v>
      </c>
      <c r="M21" t="e">
        <f>SUM(M4:M19)+1</f>
        <v>#REF!</v>
      </c>
      <c r="R21" t="s">
        <v>26</v>
      </c>
      <c r="S21" s="1" t="e">
        <f>SUM(S4:S19)</f>
        <v>#REF!</v>
      </c>
      <c r="T21" t="e">
        <f>SUM(T4:T19)+1</f>
        <v>#REF!</v>
      </c>
      <c r="Y21" t="s">
        <v>26</v>
      </c>
      <c r="Z21" s="1" t="e">
        <f>SUM(Z4:Z19)</f>
        <v>#REF!</v>
      </c>
      <c r="AA21" t="e">
        <f>SUM(AA4:AA19)+1</f>
        <v>#REF!</v>
      </c>
      <c r="AF21" t="s">
        <v>26</v>
      </c>
      <c r="AG21" s="1" t="e">
        <f>SUM(AG4:AG19)</f>
        <v>#REF!</v>
      </c>
      <c r="AH21" t="e">
        <f>SUM(AH4:AH19)+1</f>
        <v>#REF!</v>
      </c>
      <c r="AM21" t="s">
        <v>26</v>
      </c>
      <c r="AN21" s="1" t="e">
        <f>SUM(AN4:AN19)</f>
        <v>#REF!</v>
      </c>
      <c r="AO21" t="e">
        <f>SUM(AO4:AO19)+1</f>
        <v>#REF!</v>
      </c>
      <c r="AT21" t="s">
        <v>26</v>
      </c>
      <c r="AU21" s="1" t="e">
        <f>SUM(AU4:AU19)</f>
        <v>#REF!</v>
      </c>
      <c r="AV21" t="e">
        <f>SUM(AV4:AV19)+1</f>
        <v>#REF!</v>
      </c>
      <c r="BA21" t="s">
        <v>26</v>
      </c>
      <c r="BB21" s="1" t="e">
        <f>SUM(BB4:BB19)</f>
        <v>#REF!</v>
      </c>
      <c r="BC21" t="e">
        <f>SUM(BC4:BC19)+1</f>
        <v>#REF!</v>
      </c>
      <c r="BH21" t="s">
        <v>26</v>
      </c>
      <c r="BI21" s="1" t="e">
        <f>SUM(BI4:BI19)</f>
        <v>#REF!</v>
      </c>
      <c r="BJ21" t="e">
        <f>SUM(BJ4:BJ19)+1</f>
        <v>#REF!</v>
      </c>
      <c r="BO21" t="s">
        <v>26</v>
      </c>
      <c r="BP21" s="1" t="e">
        <f>SUM(BP4:BP19)</f>
        <v>#REF!</v>
      </c>
      <c r="BQ21" t="e">
        <f>SUM(BQ4:BQ19)+1</f>
        <v>#REF!</v>
      </c>
    </row>
    <row r="22" spans="1:69">
      <c r="L22" s="1"/>
      <c r="BI22" s="1"/>
    </row>
    <row r="23" spans="1:69">
      <c r="AN23" s="1"/>
    </row>
    <row r="24" spans="1:69">
      <c r="A24" s="29" t="s">
        <v>602</v>
      </c>
      <c r="B24" s="6" t="e">
        <f>#REF!</f>
        <v>#REF!</v>
      </c>
      <c r="C24" s="6" t="e">
        <f>CONCATENATE(B24,D2)</f>
        <v>#REF!</v>
      </c>
      <c r="D24" s="6" t="e">
        <f>#REF!</f>
        <v>#REF!</v>
      </c>
      <c r="E24" s="5" t="e">
        <f>HLOOKUP(C24,#REF!,#REF!,FALSE)</f>
        <v>#REF!</v>
      </c>
      <c r="F24" s="28" t="e">
        <f>CONCATENATE(F42,"e")</f>
        <v>#REF!</v>
      </c>
      <c r="H24" s="29" t="s">
        <v>602</v>
      </c>
      <c r="I24" s="6" t="e">
        <f>#REF!</f>
        <v>#REF!</v>
      </c>
      <c r="J24" s="6" t="e">
        <f>CONCATENATE(I24,K2)</f>
        <v>#REF!</v>
      </c>
      <c r="K24" s="6" t="e">
        <f>#REF!</f>
        <v>#REF!</v>
      </c>
      <c r="L24" s="5" t="e">
        <f>HLOOKUP(J24,#REF!,#REF!,FALSE)</f>
        <v>#REF!</v>
      </c>
      <c r="M24" s="28" t="e">
        <f>CONCATENATE(M42,"e")</f>
        <v>#REF!</v>
      </c>
      <c r="O24" s="29" t="s">
        <v>602</v>
      </c>
      <c r="P24" s="6" t="e">
        <f>#REF!</f>
        <v>#REF!</v>
      </c>
      <c r="Q24" s="6" t="e">
        <f>CONCATENATE(P24,R2)</f>
        <v>#REF!</v>
      </c>
      <c r="R24" s="6" t="e">
        <f>#REF!</f>
        <v>#REF!</v>
      </c>
      <c r="S24" s="5" t="e">
        <f>HLOOKUP(Q24,#REF!,#REF!,FALSE)</f>
        <v>#REF!</v>
      </c>
      <c r="T24" s="28" t="e">
        <f>CONCATENATE(T42,"e")</f>
        <v>#REF!</v>
      </c>
      <c r="V24" s="29" t="s">
        <v>602</v>
      </c>
      <c r="W24" s="6" t="e">
        <f>#REF!</f>
        <v>#REF!</v>
      </c>
      <c r="X24" s="6" t="e">
        <f>CONCATENATE(W24,Y2)</f>
        <v>#REF!</v>
      </c>
      <c r="Y24" s="6" t="e">
        <f>#REF!</f>
        <v>#REF!</v>
      </c>
      <c r="Z24" s="5" t="e">
        <f>HLOOKUP(X24,#REF!,#REF!,FALSE)</f>
        <v>#REF!</v>
      </c>
      <c r="AA24" s="28" t="e">
        <f>CONCATENATE(AA42,"e")</f>
        <v>#REF!</v>
      </c>
      <c r="AC24" s="29" t="s">
        <v>602</v>
      </c>
      <c r="AD24" s="6" t="e">
        <f>#REF!</f>
        <v>#REF!</v>
      </c>
      <c r="AE24" s="6" t="e">
        <f>CONCATENATE(AD24,AF2)</f>
        <v>#REF!</v>
      </c>
      <c r="AF24" s="6" t="e">
        <f>#REF!</f>
        <v>#REF!</v>
      </c>
      <c r="AG24" s="5" t="e">
        <f>HLOOKUP(AE24,#REF!,#REF!,FALSE)</f>
        <v>#REF!</v>
      </c>
      <c r="AH24" s="28" t="e">
        <f>CONCATENATE(AH42,"e")</f>
        <v>#REF!</v>
      </c>
      <c r="AJ24" s="29" t="s">
        <v>602</v>
      </c>
      <c r="AK24" s="6" t="e">
        <f>#REF!</f>
        <v>#REF!</v>
      </c>
      <c r="AL24" s="6" t="e">
        <f>CONCATENATE(AK24,AM2)</f>
        <v>#REF!</v>
      </c>
      <c r="AM24" s="6" t="e">
        <f>#REF!</f>
        <v>#REF!</v>
      </c>
      <c r="AN24" s="5" t="e">
        <f>HLOOKUP(AL24,#REF!,#REF!,FALSE)</f>
        <v>#REF!</v>
      </c>
      <c r="AO24" s="28" t="e">
        <f>CONCATENATE(AO42,"e")</f>
        <v>#REF!</v>
      </c>
      <c r="AQ24" s="29" t="s">
        <v>602</v>
      </c>
      <c r="AR24" s="6" t="e">
        <f>#REF!</f>
        <v>#REF!</v>
      </c>
      <c r="AS24" s="6" t="e">
        <f>CONCATENATE(AR24,AT2)</f>
        <v>#REF!</v>
      </c>
      <c r="AT24" s="6" t="e">
        <f>#REF!</f>
        <v>#REF!</v>
      </c>
      <c r="AU24" s="5" t="e">
        <f>HLOOKUP(AS24,#REF!,#REF!,FALSE)</f>
        <v>#REF!</v>
      </c>
      <c r="AV24" s="28" t="e">
        <f>CONCATENATE(AV42,"e")</f>
        <v>#REF!</v>
      </c>
      <c r="AX24" s="29" t="s">
        <v>602</v>
      </c>
      <c r="AY24" s="6" t="e">
        <f>#REF!</f>
        <v>#REF!</v>
      </c>
      <c r="AZ24" s="6" t="e">
        <f>CONCATENATE(AY24,BA2)</f>
        <v>#REF!</v>
      </c>
      <c r="BA24" s="6" t="e">
        <f>#REF!</f>
        <v>#REF!</v>
      </c>
      <c r="BB24" s="5" t="e">
        <f>HLOOKUP(AZ24,#REF!,#REF!,FALSE)</f>
        <v>#REF!</v>
      </c>
      <c r="BC24" s="28" t="e">
        <f>CONCATENATE(BC42,"e")</f>
        <v>#REF!</v>
      </c>
      <c r="BE24" s="29" t="s">
        <v>602</v>
      </c>
      <c r="BF24" s="6" t="e">
        <f>#REF!</f>
        <v>#REF!</v>
      </c>
      <c r="BG24" s="6" t="e">
        <f>CONCATENATE(BF24,BH2)</f>
        <v>#REF!</v>
      </c>
      <c r="BH24" s="6" t="e">
        <f>#REF!</f>
        <v>#REF!</v>
      </c>
      <c r="BI24" s="5" t="e">
        <f>HLOOKUP(BG24,#REF!,#REF!,FALSE)</f>
        <v>#REF!</v>
      </c>
      <c r="BJ24" s="28" t="e">
        <f>CONCATENATE(BJ42,"e")</f>
        <v>#REF!</v>
      </c>
      <c r="BL24" s="29" t="s">
        <v>602</v>
      </c>
      <c r="BM24" s="6" t="e">
        <f>#REF!</f>
        <v>#REF!</v>
      </c>
      <c r="BN24" s="6" t="e">
        <f>CONCATENATE(BM24,BO2)</f>
        <v>#REF!</v>
      </c>
      <c r="BO24" s="6" t="e">
        <f>#REF!</f>
        <v>#REF!</v>
      </c>
      <c r="BP24" s="5" t="e">
        <f>HLOOKUP(BN24,#REF!,#REF!,FALSE)</f>
        <v>#REF!</v>
      </c>
      <c r="BQ24" s="28" t="e">
        <f>CONCATENATE(BQ42,"e")</f>
        <v>#REF!</v>
      </c>
    </row>
    <row r="25" spans="1:69">
      <c r="B25" t="e">
        <f>#REF!</f>
        <v>#REF!</v>
      </c>
      <c r="C25" t="e">
        <f t="shared" ref="C25:C40" si="0">C4</f>
        <v>#REF!</v>
      </c>
      <c r="D25" t="e">
        <f>#REF!</f>
        <v>#REF!</v>
      </c>
      <c r="E25" s="1" t="e">
        <f t="shared" ref="E25:E40" si="1">E4</f>
        <v>#REF!</v>
      </c>
      <c r="F25" t="e">
        <f>IF(E24&gt;=E25,0,1)</f>
        <v>#REF!</v>
      </c>
      <c r="I25" t="e">
        <f>#REF!</f>
        <v>#REF!</v>
      </c>
      <c r="J25" t="e">
        <f t="shared" ref="J25:J40" si="2">J4</f>
        <v>#REF!</v>
      </c>
      <c r="K25" t="e">
        <f>#REF!</f>
        <v>#REF!</v>
      </c>
      <c r="L25" s="1" t="e">
        <f t="shared" ref="L25:L40" si="3">L4</f>
        <v>#REF!</v>
      </c>
      <c r="M25" t="e">
        <f>IF(L24&gt;=L25,0,1)</f>
        <v>#REF!</v>
      </c>
      <c r="P25" t="e">
        <f>#REF!</f>
        <v>#REF!</v>
      </c>
      <c r="Q25" t="e">
        <f t="shared" ref="Q25:Q40" si="4">Q4</f>
        <v>#REF!</v>
      </c>
      <c r="R25" t="e">
        <f>#REF!</f>
        <v>#REF!</v>
      </c>
      <c r="S25" s="1" t="e">
        <f t="shared" ref="S25:S40" si="5">S4</f>
        <v>#REF!</v>
      </c>
      <c r="T25" t="e">
        <f>IF(S24&gt;=S25,0,1)</f>
        <v>#REF!</v>
      </c>
      <c r="W25" t="e">
        <f>#REF!</f>
        <v>#REF!</v>
      </c>
      <c r="X25" t="e">
        <f t="shared" ref="X25:X40" si="6">X4</f>
        <v>#REF!</v>
      </c>
      <c r="Y25" t="e">
        <f>#REF!</f>
        <v>#REF!</v>
      </c>
      <c r="Z25" s="1" t="e">
        <f t="shared" ref="Z25:Z40" si="7">Z4</f>
        <v>#REF!</v>
      </c>
      <c r="AA25" t="e">
        <f>IF(Z24&gt;=Z25,0,1)</f>
        <v>#REF!</v>
      </c>
      <c r="AD25" t="e">
        <f>#REF!</f>
        <v>#REF!</v>
      </c>
      <c r="AE25" t="e">
        <f t="shared" ref="AE25:AE40" si="8">AE4</f>
        <v>#REF!</v>
      </c>
      <c r="AF25" t="e">
        <f>#REF!</f>
        <v>#REF!</v>
      </c>
      <c r="AG25" s="1" t="e">
        <f t="shared" ref="AG25:AG40" si="9">AG4</f>
        <v>#REF!</v>
      </c>
      <c r="AH25" t="e">
        <f>IF(AG24&gt;=AG25,0,1)</f>
        <v>#REF!</v>
      </c>
      <c r="AK25" t="e">
        <f>#REF!</f>
        <v>#REF!</v>
      </c>
      <c r="AL25" t="e">
        <f t="shared" ref="AL25:AL40" si="10">AL4</f>
        <v>#REF!</v>
      </c>
      <c r="AM25" t="e">
        <f>#REF!</f>
        <v>#REF!</v>
      </c>
      <c r="AN25" s="1" t="e">
        <f t="shared" ref="AN25:AN40" si="11">AN4</f>
        <v>#REF!</v>
      </c>
      <c r="AO25" t="e">
        <f>IF(AN24&gt;=AN25,0,1)</f>
        <v>#REF!</v>
      </c>
      <c r="AR25" t="e">
        <f>#REF!</f>
        <v>#REF!</v>
      </c>
      <c r="AS25" t="e">
        <f t="shared" ref="AS25:AS40" si="12">AS4</f>
        <v>#REF!</v>
      </c>
      <c r="AT25" t="e">
        <f>#REF!</f>
        <v>#REF!</v>
      </c>
      <c r="AU25" s="1" t="e">
        <f t="shared" ref="AU25:AU40" si="13">AU4</f>
        <v>#REF!</v>
      </c>
      <c r="AV25" t="e">
        <f>IF(AU24&gt;=AU25,0,1)</f>
        <v>#REF!</v>
      </c>
      <c r="AY25" t="e">
        <f>#REF!</f>
        <v>#REF!</v>
      </c>
      <c r="AZ25" t="e">
        <f t="shared" ref="AZ25:AZ40" si="14">AZ4</f>
        <v>#REF!</v>
      </c>
      <c r="BA25" t="e">
        <f>#REF!</f>
        <v>#REF!</v>
      </c>
      <c r="BB25" s="1" t="e">
        <f t="shared" ref="BB25:BB40" si="15">BB4</f>
        <v>#REF!</v>
      </c>
      <c r="BC25" t="e">
        <f>IF(BB24&gt;=BB25,0,1)</f>
        <v>#REF!</v>
      </c>
      <c r="BF25" t="e">
        <f>#REF!</f>
        <v>#REF!</v>
      </c>
      <c r="BG25" t="e">
        <f t="shared" ref="BG25:BG40" si="16">BG4</f>
        <v>#REF!</v>
      </c>
      <c r="BH25" t="e">
        <f>#REF!</f>
        <v>#REF!</v>
      </c>
      <c r="BI25" s="1" t="e">
        <f t="shared" ref="BI25:BI40" si="17">BI4</f>
        <v>#REF!</v>
      </c>
      <c r="BJ25" t="e">
        <f>IF(BI24&gt;=BI25,0,1)</f>
        <v>#REF!</v>
      </c>
      <c r="BM25" t="e">
        <f>#REF!</f>
        <v>#REF!</v>
      </c>
      <c r="BN25" t="e">
        <f t="shared" ref="BN25:BN40" si="18">BN4</f>
        <v>#REF!</v>
      </c>
      <c r="BO25" t="e">
        <f>#REF!</f>
        <v>#REF!</v>
      </c>
      <c r="BP25" s="1" t="e">
        <f t="shared" ref="BP25:BP40" si="19">BP4</f>
        <v>#REF!</v>
      </c>
      <c r="BQ25" t="e">
        <f>IF(BP24&gt;=BP25,0,1)</f>
        <v>#REF!</v>
      </c>
    </row>
    <row r="26" spans="1:69">
      <c r="B26" t="e">
        <f>#REF!</f>
        <v>#REF!</v>
      </c>
      <c r="C26" t="e">
        <f t="shared" si="0"/>
        <v>#REF!</v>
      </c>
      <c r="D26" t="e">
        <f>#REF!</f>
        <v>#REF!</v>
      </c>
      <c r="E26" s="1" t="e">
        <f t="shared" si="1"/>
        <v>#REF!</v>
      </c>
      <c r="F26" t="e">
        <f>IF(E24&gt;=E26,0,1)</f>
        <v>#REF!</v>
      </c>
      <c r="I26" t="e">
        <f>#REF!</f>
        <v>#REF!</v>
      </c>
      <c r="J26" t="e">
        <f t="shared" si="2"/>
        <v>#REF!</v>
      </c>
      <c r="K26" t="e">
        <f>#REF!</f>
        <v>#REF!</v>
      </c>
      <c r="L26" s="1" t="e">
        <f t="shared" si="3"/>
        <v>#REF!</v>
      </c>
      <c r="M26" t="e">
        <f>IF(L24&gt;=L26,0,1)</f>
        <v>#REF!</v>
      </c>
      <c r="P26" t="e">
        <f>#REF!</f>
        <v>#REF!</v>
      </c>
      <c r="Q26" t="e">
        <f t="shared" si="4"/>
        <v>#REF!</v>
      </c>
      <c r="R26" t="e">
        <f>#REF!</f>
        <v>#REF!</v>
      </c>
      <c r="S26" s="1" t="e">
        <f t="shared" si="5"/>
        <v>#REF!</v>
      </c>
      <c r="T26" t="e">
        <f>IF(S24&gt;=S26,0,1)</f>
        <v>#REF!</v>
      </c>
      <c r="W26" t="e">
        <f>#REF!</f>
        <v>#REF!</v>
      </c>
      <c r="X26" t="e">
        <f t="shared" si="6"/>
        <v>#REF!</v>
      </c>
      <c r="Y26" t="e">
        <f>#REF!</f>
        <v>#REF!</v>
      </c>
      <c r="Z26" s="1" t="e">
        <f t="shared" si="7"/>
        <v>#REF!</v>
      </c>
      <c r="AA26" t="e">
        <f>IF(Z24&gt;=Z26,0,1)</f>
        <v>#REF!</v>
      </c>
      <c r="AD26" t="e">
        <f>#REF!</f>
        <v>#REF!</v>
      </c>
      <c r="AE26" t="e">
        <f t="shared" si="8"/>
        <v>#REF!</v>
      </c>
      <c r="AF26" t="e">
        <f>#REF!</f>
        <v>#REF!</v>
      </c>
      <c r="AG26" s="1" t="e">
        <f t="shared" si="9"/>
        <v>#REF!</v>
      </c>
      <c r="AH26" t="e">
        <f>IF(AG24&gt;=AG26,0,1)</f>
        <v>#REF!</v>
      </c>
      <c r="AK26" t="e">
        <f>#REF!</f>
        <v>#REF!</v>
      </c>
      <c r="AL26" t="e">
        <f t="shared" si="10"/>
        <v>#REF!</v>
      </c>
      <c r="AM26" t="e">
        <f>#REF!</f>
        <v>#REF!</v>
      </c>
      <c r="AN26" s="1" t="e">
        <f t="shared" si="11"/>
        <v>#REF!</v>
      </c>
      <c r="AO26" t="e">
        <f>IF(AN24&gt;=AN26,0,1)</f>
        <v>#REF!</v>
      </c>
      <c r="AR26" t="e">
        <f>#REF!</f>
        <v>#REF!</v>
      </c>
      <c r="AS26" t="e">
        <f t="shared" si="12"/>
        <v>#REF!</v>
      </c>
      <c r="AT26" t="e">
        <f>#REF!</f>
        <v>#REF!</v>
      </c>
      <c r="AU26" s="1" t="e">
        <f t="shared" si="13"/>
        <v>#REF!</v>
      </c>
      <c r="AV26" t="e">
        <f>IF(AU24&gt;=AU26,0,1)</f>
        <v>#REF!</v>
      </c>
      <c r="AY26" t="e">
        <f>#REF!</f>
        <v>#REF!</v>
      </c>
      <c r="AZ26" t="e">
        <f t="shared" si="14"/>
        <v>#REF!</v>
      </c>
      <c r="BA26" t="e">
        <f>#REF!</f>
        <v>#REF!</v>
      </c>
      <c r="BB26" s="1" t="e">
        <f t="shared" si="15"/>
        <v>#REF!</v>
      </c>
      <c r="BC26" t="e">
        <f>IF(BB24&gt;=BB26,0,1)</f>
        <v>#REF!</v>
      </c>
      <c r="BF26" t="e">
        <f>#REF!</f>
        <v>#REF!</v>
      </c>
      <c r="BG26" t="e">
        <f t="shared" si="16"/>
        <v>#REF!</v>
      </c>
      <c r="BH26" t="e">
        <f>#REF!</f>
        <v>#REF!</v>
      </c>
      <c r="BI26" s="1" t="e">
        <f t="shared" si="17"/>
        <v>#REF!</v>
      </c>
      <c r="BJ26" t="e">
        <f>IF(BI24&gt;=BI26,0,1)</f>
        <v>#REF!</v>
      </c>
      <c r="BM26" t="e">
        <f>#REF!</f>
        <v>#REF!</v>
      </c>
      <c r="BN26" t="e">
        <f t="shared" si="18"/>
        <v>#REF!</v>
      </c>
      <c r="BO26" t="e">
        <f>#REF!</f>
        <v>#REF!</v>
      </c>
      <c r="BP26" s="1" t="e">
        <f t="shared" si="19"/>
        <v>#REF!</v>
      </c>
      <c r="BQ26" t="e">
        <f>IF(BP24&gt;=BP26,0,1)</f>
        <v>#REF!</v>
      </c>
    </row>
    <row r="27" spans="1:69">
      <c r="B27" t="e">
        <f>#REF!</f>
        <v>#REF!</v>
      </c>
      <c r="C27" t="e">
        <f t="shared" si="0"/>
        <v>#REF!</v>
      </c>
      <c r="D27" t="e">
        <f>#REF!</f>
        <v>#REF!</v>
      </c>
      <c r="E27" s="1" t="e">
        <f t="shared" si="1"/>
        <v>#REF!</v>
      </c>
      <c r="F27" t="e">
        <f>IF(E24&gt;=E27,0,1)</f>
        <v>#REF!</v>
      </c>
      <c r="I27" t="e">
        <f>#REF!</f>
        <v>#REF!</v>
      </c>
      <c r="J27" t="e">
        <f t="shared" si="2"/>
        <v>#REF!</v>
      </c>
      <c r="K27" t="e">
        <f>#REF!</f>
        <v>#REF!</v>
      </c>
      <c r="L27" s="1" t="e">
        <f t="shared" si="3"/>
        <v>#REF!</v>
      </c>
      <c r="M27" t="e">
        <f>IF(L24&gt;=L27,0,1)</f>
        <v>#REF!</v>
      </c>
      <c r="P27" t="e">
        <f>#REF!</f>
        <v>#REF!</v>
      </c>
      <c r="Q27" t="e">
        <f t="shared" si="4"/>
        <v>#REF!</v>
      </c>
      <c r="R27" t="e">
        <f>#REF!</f>
        <v>#REF!</v>
      </c>
      <c r="S27" s="1" t="e">
        <f t="shared" si="5"/>
        <v>#REF!</v>
      </c>
      <c r="T27" t="e">
        <f>IF(S24&gt;=S27,0,1)</f>
        <v>#REF!</v>
      </c>
      <c r="W27" t="e">
        <f>#REF!</f>
        <v>#REF!</v>
      </c>
      <c r="X27" t="e">
        <f t="shared" si="6"/>
        <v>#REF!</v>
      </c>
      <c r="Y27" t="e">
        <f>#REF!</f>
        <v>#REF!</v>
      </c>
      <c r="Z27" s="1" t="e">
        <f t="shared" si="7"/>
        <v>#REF!</v>
      </c>
      <c r="AA27" t="e">
        <f>IF(Z24&gt;=Z27,0,1)</f>
        <v>#REF!</v>
      </c>
      <c r="AD27" t="e">
        <f>#REF!</f>
        <v>#REF!</v>
      </c>
      <c r="AE27" t="e">
        <f t="shared" si="8"/>
        <v>#REF!</v>
      </c>
      <c r="AF27" t="e">
        <f>#REF!</f>
        <v>#REF!</v>
      </c>
      <c r="AG27" s="1" t="e">
        <f t="shared" si="9"/>
        <v>#REF!</v>
      </c>
      <c r="AH27" t="e">
        <f>IF(AG24&gt;=AG27,0,1)</f>
        <v>#REF!</v>
      </c>
      <c r="AK27" t="e">
        <f>#REF!</f>
        <v>#REF!</v>
      </c>
      <c r="AL27" t="e">
        <f t="shared" si="10"/>
        <v>#REF!</v>
      </c>
      <c r="AM27" t="e">
        <f>#REF!</f>
        <v>#REF!</v>
      </c>
      <c r="AN27" s="1" t="e">
        <f t="shared" si="11"/>
        <v>#REF!</v>
      </c>
      <c r="AO27" t="e">
        <f>IF(AN24&gt;=AN27,0,1)</f>
        <v>#REF!</v>
      </c>
      <c r="AR27" t="e">
        <f>#REF!</f>
        <v>#REF!</v>
      </c>
      <c r="AS27" t="e">
        <f t="shared" si="12"/>
        <v>#REF!</v>
      </c>
      <c r="AT27" t="e">
        <f>#REF!</f>
        <v>#REF!</v>
      </c>
      <c r="AU27" s="1" t="e">
        <f t="shared" si="13"/>
        <v>#REF!</v>
      </c>
      <c r="AV27" t="e">
        <f>IF(AU24&gt;=AU27,0,1)</f>
        <v>#REF!</v>
      </c>
      <c r="AY27" t="e">
        <f>#REF!</f>
        <v>#REF!</v>
      </c>
      <c r="AZ27" t="e">
        <f t="shared" si="14"/>
        <v>#REF!</v>
      </c>
      <c r="BA27" t="e">
        <f>#REF!</f>
        <v>#REF!</v>
      </c>
      <c r="BB27" s="1" t="e">
        <f t="shared" si="15"/>
        <v>#REF!</v>
      </c>
      <c r="BC27" t="e">
        <f>IF(BB24&gt;=BB27,0,1)</f>
        <v>#REF!</v>
      </c>
      <c r="BF27" t="e">
        <f>#REF!</f>
        <v>#REF!</v>
      </c>
      <c r="BG27" t="e">
        <f t="shared" si="16"/>
        <v>#REF!</v>
      </c>
      <c r="BH27" t="e">
        <f>#REF!</f>
        <v>#REF!</v>
      </c>
      <c r="BI27" s="1" t="e">
        <f t="shared" si="17"/>
        <v>#REF!</v>
      </c>
      <c r="BJ27" t="e">
        <f>IF(BI24&gt;=BI27,0,1)</f>
        <v>#REF!</v>
      </c>
      <c r="BM27" t="e">
        <f>#REF!</f>
        <v>#REF!</v>
      </c>
      <c r="BN27" t="e">
        <f t="shared" si="18"/>
        <v>#REF!</v>
      </c>
      <c r="BO27" t="e">
        <f>#REF!</f>
        <v>#REF!</v>
      </c>
      <c r="BP27" s="1" t="e">
        <f t="shared" si="19"/>
        <v>#REF!</v>
      </c>
      <c r="BQ27" t="e">
        <f>IF(BP24&gt;=BP27,0,1)</f>
        <v>#REF!</v>
      </c>
    </row>
    <row r="28" spans="1:69">
      <c r="B28" t="e">
        <f>#REF!</f>
        <v>#REF!</v>
      </c>
      <c r="C28" t="e">
        <f t="shared" si="0"/>
        <v>#REF!</v>
      </c>
      <c r="D28" t="e">
        <f>#REF!</f>
        <v>#REF!</v>
      </c>
      <c r="E28" s="1" t="e">
        <f t="shared" si="1"/>
        <v>#REF!</v>
      </c>
      <c r="F28" t="e">
        <f>IF(E24&gt;=E28,0,1)</f>
        <v>#REF!</v>
      </c>
      <c r="I28" t="e">
        <f>#REF!</f>
        <v>#REF!</v>
      </c>
      <c r="J28" t="e">
        <f t="shared" si="2"/>
        <v>#REF!</v>
      </c>
      <c r="K28" t="e">
        <f>#REF!</f>
        <v>#REF!</v>
      </c>
      <c r="L28" s="1" t="e">
        <f t="shared" si="3"/>
        <v>#REF!</v>
      </c>
      <c r="M28" t="e">
        <f>IF(L24&gt;=L28,0,1)</f>
        <v>#REF!</v>
      </c>
      <c r="P28" t="e">
        <f>#REF!</f>
        <v>#REF!</v>
      </c>
      <c r="Q28" t="e">
        <f t="shared" si="4"/>
        <v>#REF!</v>
      </c>
      <c r="R28" t="e">
        <f>#REF!</f>
        <v>#REF!</v>
      </c>
      <c r="S28" s="1" t="e">
        <f t="shared" si="5"/>
        <v>#REF!</v>
      </c>
      <c r="T28" t="e">
        <f>IF(S24&gt;=S28,0,1)</f>
        <v>#REF!</v>
      </c>
      <c r="W28" t="e">
        <f>#REF!</f>
        <v>#REF!</v>
      </c>
      <c r="X28" t="e">
        <f t="shared" si="6"/>
        <v>#REF!</v>
      </c>
      <c r="Y28" t="e">
        <f>#REF!</f>
        <v>#REF!</v>
      </c>
      <c r="Z28" s="1" t="e">
        <f t="shared" si="7"/>
        <v>#REF!</v>
      </c>
      <c r="AA28" t="e">
        <f>IF(Z24&gt;=Z28,0,1)</f>
        <v>#REF!</v>
      </c>
      <c r="AD28" t="e">
        <f>#REF!</f>
        <v>#REF!</v>
      </c>
      <c r="AE28" t="e">
        <f t="shared" si="8"/>
        <v>#REF!</v>
      </c>
      <c r="AF28" t="e">
        <f>#REF!</f>
        <v>#REF!</v>
      </c>
      <c r="AG28" s="1" t="e">
        <f t="shared" si="9"/>
        <v>#REF!</v>
      </c>
      <c r="AH28" t="e">
        <f>IF(AG24&gt;=AG28,0,1)</f>
        <v>#REF!</v>
      </c>
      <c r="AK28" t="e">
        <f>#REF!</f>
        <v>#REF!</v>
      </c>
      <c r="AL28" t="e">
        <f t="shared" si="10"/>
        <v>#REF!</v>
      </c>
      <c r="AM28" t="e">
        <f>#REF!</f>
        <v>#REF!</v>
      </c>
      <c r="AN28" s="1" t="e">
        <f t="shared" si="11"/>
        <v>#REF!</v>
      </c>
      <c r="AO28" t="e">
        <f>IF(AN24&gt;=AN28,0,1)</f>
        <v>#REF!</v>
      </c>
      <c r="AR28" t="e">
        <f>#REF!</f>
        <v>#REF!</v>
      </c>
      <c r="AS28" t="e">
        <f t="shared" si="12"/>
        <v>#REF!</v>
      </c>
      <c r="AT28" t="e">
        <f>#REF!</f>
        <v>#REF!</v>
      </c>
      <c r="AU28" s="1" t="e">
        <f t="shared" si="13"/>
        <v>#REF!</v>
      </c>
      <c r="AV28" t="e">
        <f>IF(AU24&gt;=AU28,0,1)</f>
        <v>#REF!</v>
      </c>
      <c r="AY28" t="e">
        <f>#REF!</f>
        <v>#REF!</v>
      </c>
      <c r="AZ28" t="e">
        <f t="shared" si="14"/>
        <v>#REF!</v>
      </c>
      <c r="BA28" t="e">
        <f>#REF!</f>
        <v>#REF!</v>
      </c>
      <c r="BB28" s="1" t="e">
        <f t="shared" si="15"/>
        <v>#REF!</v>
      </c>
      <c r="BC28" t="e">
        <f>IF(BB24&gt;=BB28,0,1)</f>
        <v>#REF!</v>
      </c>
      <c r="BF28" t="e">
        <f>#REF!</f>
        <v>#REF!</v>
      </c>
      <c r="BG28" t="e">
        <f t="shared" si="16"/>
        <v>#REF!</v>
      </c>
      <c r="BH28" t="e">
        <f>#REF!</f>
        <v>#REF!</v>
      </c>
      <c r="BI28" s="1" t="e">
        <f t="shared" si="17"/>
        <v>#REF!</v>
      </c>
      <c r="BJ28" t="e">
        <f>IF(BI24&gt;=BI28,0,1)</f>
        <v>#REF!</v>
      </c>
      <c r="BM28" t="e">
        <f>#REF!</f>
        <v>#REF!</v>
      </c>
      <c r="BN28" t="e">
        <f t="shared" si="18"/>
        <v>#REF!</v>
      </c>
      <c r="BO28" t="e">
        <f>#REF!</f>
        <v>#REF!</v>
      </c>
      <c r="BP28" s="1" t="e">
        <f t="shared" si="19"/>
        <v>#REF!</v>
      </c>
      <c r="BQ28" t="e">
        <f>IF(BP24&gt;=BP28,0,1)</f>
        <v>#REF!</v>
      </c>
    </row>
    <row r="29" spans="1:69">
      <c r="B29" t="e">
        <f>#REF!</f>
        <v>#REF!</v>
      </c>
      <c r="C29" t="e">
        <f t="shared" si="0"/>
        <v>#REF!</v>
      </c>
      <c r="D29" t="e">
        <f>#REF!</f>
        <v>#REF!</v>
      </c>
      <c r="E29" s="1" t="e">
        <f t="shared" si="1"/>
        <v>#REF!</v>
      </c>
      <c r="F29" t="e">
        <f>IF(E24&gt;=E29,0,1)</f>
        <v>#REF!</v>
      </c>
      <c r="I29" t="e">
        <f>#REF!</f>
        <v>#REF!</v>
      </c>
      <c r="J29" t="e">
        <f t="shared" si="2"/>
        <v>#REF!</v>
      </c>
      <c r="K29" t="e">
        <f>#REF!</f>
        <v>#REF!</v>
      </c>
      <c r="L29" s="1" t="e">
        <f t="shared" si="3"/>
        <v>#REF!</v>
      </c>
      <c r="M29" t="e">
        <f>IF(L24&gt;=L29,0,1)</f>
        <v>#REF!</v>
      </c>
      <c r="P29" t="e">
        <f>#REF!</f>
        <v>#REF!</v>
      </c>
      <c r="Q29" t="e">
        <f t="shared" si="4"/>
        <v>#REF!</v>
      </c>
      <c r="R29" t="e">
        <f>#REF!</f>
        <v>#REF!</v>
      </c>
      <c r="S29" s="1" t="e">
        <f t="shared" si="5"/>
        <v>#REF!</v>
      </c>
      <c r="T29" t="e">
        <f>IF(S24&gt;=S29,0,1)</f>
        <v>#REF!</v>
      </c>
      <c r="W29" t="e">
        <f>#REF!</f>
        <v>#REF!</v>
      </c>
      <c r="X29" t="e">
        <f t="shared" si="6"/>
        <v>#REF!</v>
      </c>
      <c r="Y29" t="e">
        <f>#REF!</f>
        <v>#REF!</v>
      </c>
      <c r="Z29" s="1" t="e">
        <f t="shared" si="7"/>
        <v>#REF!</v>
      </c>
      <c r="AA29" t="e">
        <f>IF(Z24&gt;=Z29,0,1)</f>
        <v>#REF!</v>
      </c>
      <c r="AD29" t="e">
        <f>#REF!</f>
        <v>#REF!</v>
      </c>
      <c r="AE29" t="e">
        <f t="shared" si="8"/>
        <v>#REF!</v>
      </c>
      <c r="AF29" t="e">
        <f>#REF!</f>
        <v>#REF!</v>
      </c>
      <c r="AG29" s="1" t="e">
        <f t="shared" si="9"/>
        <v>#REF!</v>
      </c>
      <c r="AH29" t="e">
        <f>IF(AG24&gt;=AG29,0,1)</f>
        <v>#REF!</v>
      </c>
      <c r="AK29" t="e">
        <f>#REF!</f>
        <v>#REF!</v>
      </c>
      <c r="AL29" t="e">
        <f t="shared" si="10"/>
        <v>#REF!</v>
      </c>
      <c r="AM29" t="e">
        <f>#REF!</f>
        <v>#REF!</v>
      </c>
      <c r="AN29" s="1" t="e">
        <f t="shared" si="11"/>
        <v>#REF!</v>
      </c>
      <c r="AO29" t="e">
        <f>IF(AN24&gt;=AN29,0,1)</f>
        <v>#REF!</v>
      </c>
      <c r="AR29" t="e">
        <f>#REF!</f>
        <v>#REF!</v>
      </c>
      <c r="AS29" t="e">
        <f t="shared" si="12"/>
        <v>#REF!</v>
      </c>
      <c r="AT29" t="e">
        <f>#REF!</f>
        <v>#REF!</v>
      </c>
      <c r="AU29" s="1" t="e">
        <f t="shared" si="13"/>
        <v>#REF!</v>
      </c>
      <c r="AV29" t="e">
        <f>IF(AU24&gt;=AU29,0,1)</f>
        <v>#REF!</v>
      </c>
      <c r="AY29" t="e">
        <f>#REF!</f>
        <v>#REF!</v>
      </c>
      <c r="AZ29" t="e">
        <f t="shared" si="14"/>
        <v>#REF!</v>
      </c>
      <c r="BA29" t="e">
        <f>#REF!</f>
        <v>#REF!</v>
      </c>
      <c r="BB29" s="1" t="e">
        <f t="shared" si="15"/>
        <v>#REF!</v>
      </c>
      <c r="BC29" t="e">
        <f>IF(BB24&gt;=BB29,0,1)</f>
        <v>#REF!</v>
      </c>
      <c r="BF29" t="e">
        <f>#REF!</f>
        <v>#REF!</v>
      </c>
      <c r="BG29" t="e">
        <f t="shared" si="16"/>
        <v>#REF!</v>
      </c>
      <c r="BH29" t="e">
        <f>#REF!</f>
        <v>#REF!</v>
      </c>
      <c r="BI29" s="1" t="e">
        <f t="shared" si="17"/>
        <v>#REF!</v>
      </c>
      <c r="BJ29" t="e">
        <f>IF(BI24&gt;=BI29,0,1)</f>
        <v>#REF!</v>
      </c>
      <c r="BM29" t="e">
        <f>#REF!</f>
        <v>#REF!</v>
      </c>
      <c r="BN29" t="e">
        <f t="shared" si="18"/>
        <v>#REF!</v>
      </c>
      <c r="BO29" t="e">
        <f>#REF!</f>
        <v>#REF!</v>
      </c>
      <c r="BP29" s="1" t="e">
        <f t="shared" si="19"/>
        <v>#REF!</v>
      </c>
      <c r="BQ29" t="e">
        <f>IF(BP24&gt;=BP29,0,1)</f>
        <v>#REF!</v>
      </c>
    </row>
    <row r="30" spans="1:69">
      <c r="B30" t="e">
        <f>#REF!</f>
        <v>#REF!</v>
      </c>
      <c r="C30" t="e">
        <f t="shared" si="0"/>
        <v>#REF!</v>
      </c>
      <c r="D30" t="e">
        <f>#REF!</f>
        <v>#REF!</v>
      </c>
      <c r="E30" s="1" t="e">
        <f t="shared" si="1"/>
        <v>#REF!</v>
      </c>
      <c r="F30" t="e">
        <f>IF(E24&gt;=E30,0,1)</f>
        <v>#REF!</v>
      </c>
      <c r="I30" t="e">
        <f>#REF!</f>
        <v>#REF!</v>
      </c>
      <c r="J30" t="e">
        <f t="shared" si="2"/>
        <v>#REF!</v>
      </c>
      <c r="K30" t="e">
        <f>#REF!</f>
        <v>#REF!</v>
      </c>
      <c r="L30" s="1" t="e">
        <f t="shared" si="3"/>
        <v>#REF!</v>
      </c>
      <c r="M30" t="e">
        <f>IF(L24&gt;=L30,0,1)</f>
        <v>#REF!</v>
      </c>
      <c r="P30" t="e">
        <f>#REF!</f>
        <v>#REF!</v>
      </c>
      <c r="Q30" t="e">
        <f t="shared" si="4"/>
        <v>#REF!</v>
      </c>
      <c r="R30" t="e">
        <f>#REF!</f>
        <v>#REF!</v>
      </c>
      <c r="S30" s="1" t="e">
        <f t="shared" si="5"/>
        <v>#REF!</v>
      </c>
      <c r="T30" t="e">
        <f>IF(S24&gt;=S30,0,1)</f>
        <v>#REF!</v>
      </c>
      <c r="W30" t="e">
        <f>#REF!</f>
        <v>#REF!</v>
      </c>
      <c r="X30" t="e">
        <f t="shared" si="6"/>
        <v>#REF!</v>
      </c>
      <c r="Y30" t="e">
        <f>#REF!</f>
        <v>#REF!</v>
      </c>
      <c r="Z30" s="1" t="e">
        <f t="shared" si="7"/>
        <v>#REF!</v>
      </c>
      <c r="AA30" t="e">
        <f>IF(Z24&gt;=Z30,0,1)</f>
        <v>#REF!</v>
      </c>
      <c r="AD30" t="e">
        <f>#REF!</f>
        <v>#REF!</v>
      </c>
      <c r="AE30" t="e">
        <f t="shared" si="8"/>
        <v>#REF!</v>
      </c>
      <c r="AF30" t="e">
        <f>#REF!</f>
        <v>#REF!</v>
      </c>
      <c r="AG30" s="1" t="e">
        <f t="shared" si="9"/>
        <v>#REF!</v>
      </c>
      <c r="AH30" t="e">
        <f>IF(AG24&gt;=AG30,0,1)</f>
        <v>#REF!</v>
      </c>
      <c r="AK30" t="e">
        <f>#REF!</f>
        <v>#REF!</v>
      </c>
      <c r="AL30" t="e">
        <f t="shared" si="10"/>
        <v>#REF!</v>
      </c>
      <c r="AM30" t="e">
        <f>#REF!</f>
        <v>#REF!</v>
      </c>
      <c r="AN30" s="1" t="e">
        <f t="shared" si="11"/>
        <v>#REF!</v>
      </c>
      <c r="AO30" t="e">
        <f>IF(AN24&gt;=AN30,0,1)</f>
        <v>#REF!</v>
      </c>
      <c r="AR30" t="e">
        <f>#REF!</f>
        <v>#REF!</v>
      </c>
      <c r="AS30" t="e">
        <f t="shared" si="12"/>
        <v>#REF!</v>
      </c>
      <c r="AT30" t="e">
        <f>#REF!</f>
        <v>#REF!</v>
      </c>
      <c r="AU30" s="1" t="e">
        <f t="shared" si="13"/>
        <v>#REF!</v>
      </c>
      <c r="AV30" t="e">
        <f>IF(AU24&gt;=AU30,0,1)</f>
        <v>#REF!</v>
      </c>
      <c r="AY30" t="e">
        <f>#REF!</f>
        <v>#REF!</v>
      </c>
      <c r="AZ30" t="e">
        <f t="shared" si="14"/>
        <v>#REF!</v>
      </c>
      <c r="BA30" t="e">
        <f>#REF!</f>
        <v>#REF!</v>
      </c>
      <c r="BB30" s="1" t="e">
        <f t="shared" si="15"/>
        <v>#REF!</v>
      </c>
      <c r="BC30" t="e">
        <f>IF(BB24&gt;=BB30,0,1)</f>
        <v>#REF!</v>
      </c>
      <c r="BF30" t="e">
        <f>#REF!</f>
        <v>#REF!</v>
      </c>
      <c r="BG30" t="e">
        <f t="shared" si="16"/>
        <v>#REF!</v>
      </c>
      <c r="BH30" t="e">
        <f>#REF!</f>
        <v>#REF!</v>
      </c>
      <c r="BI30" s="1" t="e">
        <f t="shared" si="17"/>
        <v>#REF!</v>
      </c>
      <c r="BJ30" t="e">
        <f>IF(BI24&gt;=BI30,0,1)</f>
        <v>#REF!</v>
      </c>
      <c r="BM30" t="e">
        <f>#REF!</f>
        <v>#REF!</v>
      </c>
      <c r="BN30" t="e">
        <f t="shared" si="18"/>
        <v>#REF!</v>
      </c>
      <c r="BO30" t="e">
        <f>#REF!</f>
        <v>#REF!</v>
      </c>
      <c r="BP30" s="1" t="e">
        <f t="shared" si="19"/>
        <v>#REF!</v>
      </c>
      <c r="BQ30" t="e">
        <f>IF(BP24&gt;=BP30,0,1)</f>
        <v>#REF!</v>
      </c>
    </row>
    <row r="31" spans="1:69">
      <c r="B31" t="e">
        <f>#REF!</f>
        <v>#REF!</v>
      </c>
      <c r="C31" t="e">
        <f t="shared" si="0"/>
        <v>#REF!</v>
      </c>
      <c r="D31" t="e">
        <f>#REF!</f>
        <v>#REF!</v>
      </c>
      <c r="E31" s="1" t="e">
        <f t="shared" si="1"/>
        <v>#REF!</v>
      </c>
      <c r="F31" t="e">
        <f>IF(E24&gt;=E31,0,1)</f>
        <v>#REF!</v>
      </c>
      <c r="I31" t="e">
        <f>#REF!</f>
        <v>#REF!</v>
      </c>
      <c r="J31" t="e">
        <f t="shared" si="2"/>
        <v>#REF!</v>
      </c>
      <c r="K31" t="e">
        <f>#REF!</f>
        <v>#REF!</v>
      </c>
      <c r="L31" s="1" t="e">
        <f t="shared" si="3"/>
        <v>#REF!</v>
      </c>
      <c r="M31" t="e">
        <f>IF(L24&gt;=L31,0,1)</f>
        <v>#REF!</v>
      </c>
      <c r="P31" t="e">
        <f>#REF!</f>
        <v>#REF!</v>
      </c>
      <c r="Q31" t="e">
        <f t="shared" si="4"/>
        <v>#REF!</v>
      </c>
      <c r="R31" t="e">
        <f>#REF!</f>
        <v>#REF!</v>
      </c>
      <c r="S31" s="1" t="e">
        <f t="shared" si="5"/>
        <v>#REF!</v>
      </c>
      <c r="T31" t="e">
        <f>IF(S24&gt;=S31,0,1)</f>
        <v>#REF!</v>
      </c>
      <c r="W31" t="e">
        <f>#REF!</f>
        <v>#REF!</v>
      </c>
      <c r="X31" t="e">
        <f t="shared" si="6"/>
        <v>#REF!</v>
      </c>
      <c r="Y31" t="e">
        <f>#REF!</f>
        <v>#REF!</v>
      </c>
      <c r="Z31" s="1" t="e">
        <f t="shared" si="7"/>
        <v>#REF!</v>
      </c>
      <c r="AA31" t="e">
        <f>IF(Z24&gt;=Z31,0,1)</f>
        <v>#REF!</v>
      </c>
      <c r="AD31" t="e">
        <f>#REF!</f>
        <v>#REF!</v>
      </c>
      <c r="AE31" t="e">
        <f t="shared" si="8"/>
        <v>#REF!</v>
      </c>
      <c r="AF31" t="e">
        <f>#REF!</f>
        <v>#REF!</v>
      </c>
      <c r="AG31" s="1" t="e">
        <f t="shared" si="9"/>
        <v>#REF!</v>
      </c>
      <c r="AH31" t="e">
        <f>IF(AG24&gt;=AG31,0,1)</f>
        <v>#REF!</v>
      </c>
      <c r="AK31" t="e">
        <f>#REF!</f>
        <v>#REF!</v>
      </c>
      <c r="AL31" t="e">
        <f t="shared" si="10"/>
        <v>#REF!</v>
      </c>
      <c r="AM31" t="e">
        <f>#REF!</f>
        <v>#REF!</v>
      </c>
      <c r="AN31" s="1" t="e">
        <f t="shared" si="11"/>
        <v>#REF!</v>
      </c>
      <c r="AO31" t="e">
        <f>IF(AN24&gt;=AN31,0,1)</f>
        <v>#REF!</v>
      </c>
      <c r="AR31" t="e">
        <f>#REF!</f>
        <v>#REF!</v>
      </c>
      <c r="AS31" t="e">
        <f t="shared" si="12"/>
        <v>#REF!</v>
      </c>
      <c r="AT31" t="e">
        <f>#REF!</f>
        <v>#REF!</v>
      </c>
      <c r="AU31" s="1" t="e">
        <f t="shared" si="13"/>
        <v>#REF!</v>
      </c>
      <c r="AV31" t="e">
        <f>IF(AU24&gt;=AU31,0,1)</f>
        <v>#REF!</v>
      </c>
      <c r="AY31" t="e">
        <f>#REF!</f>
        <v>#REF!</v>
      </c>
      <c r="AZ31" t="e">
        <f t="shared" si="14"/>
        <v>#REF!</v>
      </c>
      <c r="BA31" t="e">
        <f>#REF!</f>
        <v>#REF!</v>
      </c>
      <c r="BB31" s="1" t="e">
        <f t="shared" si="15"/>
        <v>#REF!</v>
      </c>
      <c r="BC31" t="e">
        <f>IF(BB24&gt;=BB31,0,1)</f>
        <v>#REF!</v>
      </c>
      <c r="BF31" t="e">
        <f>#REF!</f>
        <v>#REF!</v>
      </c>
      <c r="BG31" t="e">
        <f t="shared" si="16"/>
        <v>#REF!</v>
      </c>
      <c r="BH31" t="e">
        <f>#REF!</f>
        <v>#REF!</v>
      </c>
      <c r="BI31" s="1" t="e">
        <f t="shared" si="17"/>
        <v>#REF!</v>
      </c>
      <c r="BJ31" t="e">
        <f>IF(BI24&gt;=BI31,0,1)</f>
        <v>#REF!</v>
      </c>
      <c r="BM31" t="e">
        <f>#REF!</f>
        <v>#REF!</v>
      </c>
      <c r="BN31" t="e">
        <f t="shared" si="18"/>
        <v>#REF!</v>
      </c>
      <c r="BO31" t="e">
        <f>#REF!</f>
        <v>#REF!</v>
      </c>
      <c r="BP31" s="1" t="e">
        <f t="shared" si="19"/>
        <v>#REF!</v>
      </c>
      <c r="BQ31" t="e">
        <f>IF(BP24&gt;=BP31,0,1)</f>
        <v>#REF!</v>
      </c>
    </row>
    <row r="32" spans="1:69">
      <c r="B32" t="e">
        <f>#REF!</f>
        <v>#REF!</v>
      </c>
      <c r="C32" t="e">
        <f t="shared" si="0"/>
        <v>#REF!</v>
      </c>
      <c r="D32" t="e">
        <f>#REF!</f>
        <v>#REF!</v>
      </c>
      <c r="E32" s="1" t="e">
        <f t="shared" si="1"/>
        <v>#REF!</v>
      </c>
      <c r="F32" t="e">
        <f>IF(E24&gt;=E32,0,1)</f>
        <v>#REF!</v>
      </c>
      <c r="I32" t="e">
        <f>#REF!</f>
        <v>#REF!</v>
      </c>
      <c r="J32" t="e">
        <f t="shared" si="2"/>
        <v>#REF!</v>
      </c>
      <c r="K32" t="e">
        <f>#REF!</f>
        <v>#REF!</v>
      </c>
      <c r="L32" s="1" t="e">
        <f t="shared" si="3"/>
        <v>#REF!</v>
      </c>
      <c r="M32" t="e">
        <f>IF(L24&gt;=L32,0,1)</f>
        <v>#REF!</v>
      </c>
      <c r="P32" t="e">
        <f>#REF!</f>
        <v>#REF!</v>
      </c>
      <c r="Q32" t="e">
        <f t="shared" si="4"/>
        <v>#REF!</v>
      </c>
      <c r="R32" t="e">
        <f>#REF!</f>
        <v>#REF!</v>
      </c>
      <c r="S32" s="1" t="e">
        <f t="shared" si="5"/>
        <v>#REF!</v>
      </c>
      <c r="T32" t="e">
        <f>IF(S24&gt;=S32,0,1)</f>
        <v>#REF!</v>
      </c>
      <c r="W32" t="e">
        <f>#REF!</f>
        <v>#REF!</v>
      </c>
      <c r="X32" t="e">
        <f t="shared" si="6"/>
        <v>#REF!</v>
      </c>
      <c r="Y32" t="e">
        <f>#REF!</f>
        <v>#REF!</v>
      </c>
      <c r="Z32" s="1" t="e">
        <f t="shared" si="7"/>
        <v>#REF!</v>
      </c>
      <c r="AA32" t="e">
        <f>IF(Z24&gt;=Z32,0,1)</f>
        <v>#REF!</v>
      </c>
      <c r="AD32" t="e">
        <f>#REF!</f>
        <v>#REF!</v>
      </c>
      <c r="AE32" t="e">
        <f t="shared" si="8"/>
        <v>#REF!</v>
      </c>
      <c r="AF32" t="e">
        <f>#REF!</f>
        <v>#REF!</v>
      </c>
      <c r="AG32" s="1" t="e">
        <f t="shared" si="9"/>
        <v>#REF!</v>
      </c>
      <c r="AH32" t="e">
        <f>IF(AG24&gt;=AG32,0,1)</f>
        <v>#REF!</v>
      </c>
      <c r="AK32" t="e">
        <f>#REF!</f>
        <v>#REF!</v>
      </c>
      <c r="AL32" t="e">
        <f t="shared" si="10"/>
        <v>#REF!</v>
      </c>
      <c r="AM32" t="e">
        <f>#REF!</f>
        <v>#REF!</v>
      </c>
      <c r="AN32" s="1" t="e">
        <f t="shared" si="11"/>
        <v>#REF!</v>
      </c>
      <c r="AO32" t="e">
        <f>IF(AN24&gt;=AN32,0,1)</f>
        <v>#REF!</v>
      </c>
      <c r="AR32" t="e">
        <f>#REF!</f>
        <v>#REF!</v>
      </c>
      <c r="AS32" t="e">
        <f t="shared" si="12"/>
        <v>#REF!</v>
      </c>
      <c r="AT32" t="e">
        <f>#REF!</f>
        <v>#REF!</v>
      </c>
      <c r="AU32" s="1" t="e">
        <f t="shared" si="13"/>
        <v>#REF!</v>
      </c>
      <c r="AV32" t="e">
        <f>IF(AU24&gt;=AU32,0,1)</f>
        <v>#REF!</v>
      </c>
      <c r="AY32" t="e">
        <f>#REF!</f>
        <v>#REF!</v>
      </c>
      <c r="AZ32" t="e">
        <f t="shared" si="14"/>
        <v>#REF!</v>
      </c>
      <c r="BA32" t="e">
        <f>#REF!</f>
        <v>#REF!</v>
      </c>
      <c r="BB32" s="1" t="e">
        <f t="shared" si="15"/>
        <v>#REF!</v>
      </c>
      <c r="BC32" t="e">
        <f>IF(BB24&gt;=BB32,0,1)</f>
        <v>#REF!</v>
      </c>
      <c r="BF32" t="e">
        <f>#REF!</f>
        <v>#REF!</v>
      </c>
      <c r="BG32" t="e">
        <f t="shared" si="16"/>
        <v>#REF!</v>
      </c>
      <c r="BH32" t="e">
        <f>#REF!</f>
        <v>#REF!</v>
      </c>
      <c r="BI32" s="1" t="e">
        <f t="shared" si="17"/>
        <v>#REF!</v>
      </c>
      <c r="BJ32" t="e">
        <f>IF(BI24&gt;=BI32,0,1)</f>
        <v>#REF!</v>
      </c>
      <c r="BM32" t="e">
        <f>#REF!</f>
        <v>#REF!</v>
      </c>
      <c r="BN32" t="e">
        <f t="shared" si="18"/>
        <v>#REF!</v>
      </c>
      <c r="BO32" t="e">
        <f>#REF!</f>
        <v>#REF!</v>
      </c>
      <c r="BP32" s="1" t="e">
        <f t="shared" si="19"/>
        <v>#REF!</v>
      </c>
      <c r="BQ32" t="e">
        <f>IF(BP24&gt;=BP32,0,1)</f>
        <v>#REF!</v>
      </c>
    </row>
    <row r="33" spans="1:70">
      <c r="B33" t="e">
        <f>#REF!</f>
        <v>#REF!</v>
      </c>
      <c r="C33" t="e">
        <f t="shared" si="0"/>
        <v>#REF!</v>
      </c>
      <c r="D33" t="e">
        <f>#REF!</f>
        <v>#REF!</v>
      </c>
      <c r="E33" s="1" t="e">
        <f t="shared" si="1"/>
        <v>#REF!</v>
      </c>
      <c r="F33" t="e">
        <f>IF(E24&gt;=E33,0,1)</f>
        <v>#REF!</v>
      </c>
      <c r="I33" t="e">
        <f>#REF!</f>
        <v>#REF!</v>
      </c>
      <c r="J33" t="e">
        <f t="shared" si="2"/>
        <v>#REF!</v>
      </c>
      <c r="K33" t="e">
        <f>#REF!</f>
        <v>#REF!</v>
      </c>
      <c r="L33" s="1" t="e">
        <f t="shared" si="3"/>
        <v>#REF!</v>
      </c>
      <c r="M33" t="e">
        <f>IF(L24&gt;=L33,0,1)</f>
        <v>#REF!</v>
      </c>
      <c r="P33" t="e">
        <f>#REF!</f>
        <v>#REF!</v>
      </c>
      <c r="Q33" t="e">
        <f t="shared" si="4"/>
        <v>#REF!</v>
      </c>
      <c r="R33" t="e">
        <f>#REF!</f>
        <v>#REF!</v>
      </c>
      <c r="S33" s="1" t="e">
        <f t="shared" si="5"/>
        <v>#REF!</v>
      </c>
      <c r="T33" t="e">
        <f>IF(S24&gt;=S33,0,1)</f>
        <v>#REF!</v>
      </c>
      <c r="W33" t="e">
        <f>#REF!</f>
        <v>#REF!</v>
      </c>
      <c r="X33" t="e">
        <f t="shared" si="6"/>
        <v>#REF!</v>
      </c>
      <c r="Y33" t="e">
        <f>#REF!</f>
        <v>#REF!</v>
      </c>
      <c r="Z33" s="1" t="e">
        <f t="shared" si="7"/>
        <v>#REF!</v>
      </c>
      <c r="AA33" t="e">
        <f>IF(Z24&gt;=Z33,0,1)</f>
        <v>#REF!</v>
      </c>
      <c r="AD33" t="e">
        <f>#REF!</f>
        <v>#REF!</v>
      </c>
      <c r="AE33" t="e">
        <f t="shared" si="8"/>
        <v>#REF!</v>
      </c>
      <c r="AF33" t="e">
        <f>#REF!</f>
        <v>#REF!</v>
      </c>
      <c r="AG33" s="1" t="e">
        <f t="shared" si="9"/>
        <v>#REF!</v>
      </c>
      <c r="AH33" t="e">
        <f>IF(AG24&gt;=AG33,0,1)</f>
        <v>#REF!</v>
      </c>
      <c r="AK33" t="e">
        <f>#REF!</f>
        <v>#REF!</v>
      </c>
      <c r="AL33" t="e">
        <f t="shared" si="10"/>
        <v>#REF!</v>
      </c>
      <c r="AM33" t="e">
        <f>#REF!</f>
        <v>#REF!</v>
      </c>
      <c r="AN33" s="1" t="e">
        <f t="shared" si="11"/>
        <v>#REF!</v>
      </c>
      <c r="AO33" t="e">
        <f>IF(AN24&gt;=AN33,0,1)</f>
        <v>#REF!</v>
      </c>
      <c r="AR33" t="e">
        <f>#REF!</f>
        <v>#REF!</v>
      </c>
      <c r="AS33" t="e">
        <f t="shared" si="12"/>
        <v>#REF!</v>
      </c>
      <c r="AT33" t="e">
        <f>#REF!</f>
        <v>#REF!</v>
      </c>
      <c r="AU33" s="1" t="e">
        <f t="shared" si="13"/>
        <v>#REF!</v>
      </c>
      <c r="AV33" t="e">
        <f>IF(AU24&gt;=AU33,0,1)</f>
        <v>#REF!</v>
      </c>
      <c r="AY33" t="e">
        <f>#REF!</f>
        <v>#REF!</v>
      </c>
      <c r="AZ33" t="e">
        <f t="shared" si="14"/>
        <v>#REF!</v>
      </c>
      <c r="BA33" t="e">
        <f>#REF!</f>
        <v>#REF!</v>
      </c>
      <c r="BB33" s="1" t="e">
        <f t="shared" si="15"/>
        <v>#REF!</v>
      </c>
      <c r="BC33" t="e">
        <f>IF(BB24&gt;=BB33,0,1)</f>
        <v>#REF!</v>
      </c>
      <c r="BF33" t="e">
        <f>#REF!</f>
        <v>#REF!</v>
      </c>
      <c r="BG33" t="e">
        <f t="shared" si="16"/>
        <v>#REF!</v>
      </c>
      <c r="BH33" t="e">
        <f>#REF!</f>
        <v>#REF!</v>
      </c>
      <c r="BI33" s="1" t="e">
        <f t="shared" si="17"/>
        <v>#REF!</v>
      </c>
      <c r="BJ33" t="e">
        <f>IF(BI24&gt;=BI33,0,1)</f>
        <v>#REF!</v>
      </c>
      <c r="BM33" t="e">
        <f>#REF!</f>
        <v>#REF!</v>
      </c>
      <c r="BN33" t="e">
        <f t="shared" si="18"/>
        <v>#REF!</v>
      </c>
      <c r="BO33" t="e">
        <f>#REF!</f>
        <v>#REF!</v>
      </c>
      <c r="BP33" s="1" t="e">
        <f t="shared" si="19"/>
        <v>#REF!</v>
      </c>
      <c r="BQ33" t="e">
        <f>IF(BP24&gt;=BP33,0,1)</f>
        <v>#REF!</v>
      </c>
    </row>
    <row r="34" spans="1:70">
      <c r="B34" t="e">
        <f>#REF!</f>
        <v>#REF!</v>
      </c>
      <c r="C34" t="e">
        <f t="shared" si="0"/>
        <v>#REF!</v>
      </c>
      <c r="D34" t="e">
        <f>#REF!</f>
        <v>#REF!</v>
      </c>
      <c r="E34" s="1" t="e">
        <f t="shared" si="1"/>
        <v>#REF!</v>
      </c>
      <c r="F34" t="e">
        <f>IF(E24&gt;=E34,0,1)</f>
        <v>#REF!</v>
      </c>
      <c r="I34" t="e">
        <f>#REF!</f>
        <v>#REF!</v>
      </c>
      <c r="J34" t="e">
        <f t="shared" si="2"/>
        <v>#REF!</v>
      </c>
      <c r="K34" t="e">
        <f>#REF!</f>
        <v>#REF!</v>
      </c>
      <c r="L34" s="1" t="e">
        <f t="shared" si="3"/>
        <v>#REF!</v>
      </c>
      <c r="M34" t="e">
        <f>IF(L24&gt;=L34,0,1)</f>
        <v>#REF!</v>
      </c>
      <c r="P34" t="e">
        <f>#REF!</f>
        <v>#REF!</v>
      </c>
      <c r="Q34" t="e">
        <f t="shared" si="4"/>
        <v>#REF!</v>
      </c>
      <c r="R34" t="e">
        <f>#REF!</f>
        <v>#REF!</v>
      </c>
      <c r="S34" s="1" t="e">
        <f t="shared" si="5"/>
        <v>#REF!</v>
      </c>
      <c r="T34" t="e">
        <f>IF(S24&gt;=S34,0,1)</f>
        <v>#REF!</v>
      </c>
      <c r="W34" t="e">
        <f>#REF!</f>
        <v>#REF!</v>
      </c>
      <c r="X34" t="e">
        <f t="shared" si="6"/>
        <v>#REF!</v>
      </c>
      <c r="Y34" t="e">
        <f>#REF!</f>
        <v>#REF!</v>
      </c>
      <c r="Z34" s="1" t="e">
        <f t="shared" si="7"/>
        <v>#REF!</v>
      </c>
      <c r="AA34" t="e">
        <f>IF(Z24&gt;=Z34,0,1)</f>
        <v>#REF!</v>
      </c>
      <c r="AD34" t="e">
        <f>#REF!</f>
        <v>#REF!</v>
      </c>
      <c r="AE34" t="e">
        <f t="shared" si="8"/>
        <v>#REF!</v>
      </c>
      <c r="AF34" t="e">
        <f>#REF!</f>
        <v>#REF!</v>
      </c>
      <c r="AG34" s="1" t="e">
        <f t="shared" si="9"/>
        <v>#REF!</v>
      </c>
      <c r="AH34" t="e">
        <f>IF(AG24&gt;=AG34,0,1)</f>
        <v>#REF!</v>
      </c>
      <c r="AK34" t="e">
        <f>#REF!</f>
        <v>#REF!</v>
      </c>
      <c r="AL34" t="e">
        <f t="shared" si="10"/>
        <v>#REF!</v>
      </c>
      <c r="AM34" t="e">
        <f>#REF!</f>
        <v>#REF!</v>
      </c>
      <c r="AN34" s="1" t="e">
        <f t="shared" si="11"/>
        <v>#REF!</v>
      </c>
      <c r="AO34" t="e">
        <f>IF(AN24&gt;=AN34,0,1)</f>
        <v>#REF!</v>
      </c>
      <c r="AR34" t="e">
        <f>#REF!</f>
        <v>#REF!</v>
      </c>
      <c r="AS34" t="e">
        <f t="shared" si="12"/>
        <v>#REF!</v>
      </c>
      <c r="AT34" t="e">
        <f>#REF!</f>
        <v>#REF!</v>
      </c>
      <c r="AU34" s="1" t="e">
        <f t="shared" si="13"/>
        <v>#REF!</v>
      </c>
      <c r="AV34" t="e">
        <f>IF(AU24&gt;=AU34,0,1)</f>
        <v>#REF!</v>
      </c>
      <c r="AY34" t="e">
        <f>#REF!</f>
        <v>#REF!</v>
      </c>
      <c r="AZ34" t="e">
        <f t="shared" si="14"/>
        <v>#REF!</v>
      </c>
      <c r="BA34" t="e">
        <f>#REF!</f>
        <v>#REF!</v>
      </c>
      <c r="BB34" s="1" t="e">
        <f t="shared" si="15"/>
        <v>#REF!</v>
      </c>
      <c r="BC34" t="e">
        <f>IF(BB24&gt;=BB34,0,1)</f>
        <v>#REF!</v>
      </c>
      <c r="BF34" t="e">
        <f>#REF!</f>
        <v>#REF!</v>
      </c>
      <c r="BG34" t="e">
        <f t="shared" si="16"/>
        <v>#REF!</v>
      </c>
      <c r="BH34" t="e">
        <f>#REF!</f>
        <v>#REF!</v>
      </c>
      <c r="BI34" s="1" t="e">
        <f t="shared" si="17"/>
        <v>#REF!</v>
      </c>
      <c r="BJ34" t="e">
        <f>IF(BI24&gt;=BI34,0,1)</f>
        <v>#REF!</v>
      </c>
      <c r="BM34" t="e">
        <f>#REF!</f>
        <v>#REF!</v>
      </c>
      <c r="BN34" t="e">
        <f t="shared" si="18"/>
        <v>#REF!</v>
      </c>
      <c r="BO34" t="e">
        <f>#REF!</f>
        <v>#REF!</v>
      </c>
      <c r="BP34" s="1" t="e">
        <f t="shared" si="19"/>
        <v>#REF!</v>
      </c>
      <c r="BQ34" t="e">
        <f>IF(BP24&gt;=BP34,0,1)</f>
        <v>#REF!</v>
      </c>
    </row>
    <row r="35" spans="1:70">
      <c r="B35" t="e">
        <f>#REF!</f>
        <v>#REF!</v>
      </c>
      <c r="C35" t="e">
        <f t="shared" si="0"/>
        <v>#REF!</v>
      </c>
      <c r="D35" t="e">
        <f>#REF!</f>
        <v>#REF!</v>
      </c>
      <c r="E35" s="1" t="e">
        <f t="shared" si="1"/>
        <v>#REF!</v>
      </c>
      <c r="F35" t="e">
        <f>IF(E24&gt;=E35,0,1)</f>
        <v>#REF!</v>
      </c>
      <c r="I35" t="e">
        <f>#REF!</f>
        <v>#REF!</v>
      </c>
      <c r="J35" t="e">
        <f t="shared" si="2"/>
        <v>#REF!</v>
      </c>
      <c r="K35" t="e">
        <f>#REF!</f>
        <v>#REF!</v>
      </c>
      <c r="L35" s="1" t="e">
        <f t="shared" si="3"/>
        <v>#REF!</v>
      </c>
      <c r="M35" t="e">
        <f>IF(L24&gt;=L35,0,1)</f>
        <v>#REF!</v>
      </c>
      <c r="P35" t="e">
        <f>#REF!</f>
        <v>#REF!</v>
      </c>
      <c r="Q35" t="e">
        <f t="shared" si="4"/>
        <v>#REF!</v>
      </c>
      <c r="R35" t="e">
        <f>#REF!</f>
        <v>#REF!</v>
      </c>
      <c r="S35" s="1" t="e">
        <f t="shared" si="5"/>
        <v>#REF!</v>
      </c>
      <c r="T35" t="e">
        <f>IF(S24&gt;=S35,0,1)</f>
        <v>#REF!</v>
      </c>
      <c r="W35" t="e">
        <f>#REF!</f>
        <v>#REF!</v>
      </c>
      <c r="X35" t="e">
        <f t="shared" si="6"/>
        <v>#REF!</v>
      </c>
      <c r="Y35" t="e">
        <f>#REF!</f>
        <v>#REF!</v>
      </c>
      <c r="Z35" s="1" t="e">
        <f t="shared" si="7"/>
        <v>#REF!</v>
      </c>
      <c r="AA35" t="e">
        <f>IF(Z24&gt;=Z35,0,1)</f>
        <v>#REF!</v>
      </c>
      <c r="AD35" t="e">
        <f>#REF!</f>
        <v>#REF!</v>
      </c>
      <c r="AE35" t="e">
        <f t="shared" si="8"/>
        <v>#REF!</v>
      </c>
      <c r="AF35" t="e">
        <f>#REF!</f>
        <v>#REF!</v>
      </c>
      <c r="AG35" s="1" t="e">
        <f t="shared" si="9"/>
        <v>#REF!</v>
      </c>
      <c r="AH35" t="e">
        <f>IF(AG24&gt;=AG35,0,1)</f>
        <v>#REF!</v>
      </c>
      <c r="AK35" t="e">
        <f>#REF!</f>
        <v>#REF!</v>
      </c>
      <c r="AL35" t="e">
        <f t="shared" si="10"/>
        <v>#REF!</v>
      </c>
      <c r="AM35" t="e">
        <f>#REF!</f>
        <v>#REF!</v>
      </c>
      <c r="AN35" s="1" t="e">
        <f t="shared" si="11"/>
        <v>#REF!</v>
      </c>
      <c r="AO35" t="e">
        <f>IF(AN24&gt;=AN35,0,1)</f>
        <v>#REF!</v>
      </c>
      <c r="AR35" t="e">
        <f>#REF!</f>
        <v>#REF!</v>
      </c>
      <c r="AS35" t="e">
        <f t="shared" si="12"/>
        <v>#REF!</v>
      </c>
      <c r="AT35" t="e">
        <f>#REF!</f>
        <v>#REF!</v>
      </c>
      <c r="AU35" s="1" t="e">
        <f t="shared" si="13"/>
        <v>#REF!</v>
      </c>
      <c r="AV35" t="e">
        <f>IF(AU24&gt;=AU35,0,1)</f>
        <v>#REF!</v>
      </c>
      <c r="AY35" t="e">
        <f>#REF!</f>
        <v>#REF!</v>
      </c>
      <c r="AZ35" t="e">
        <f t="shared" si="14"/>
        <v>#REF!</v>
      </c>
      <c r="BA35" t="e">
        <f>#REF!</f>
        <v>#REF!</v>
      </c>
      <c r="BB35" s="1" t="e">
        <f t="shared" si="15"/>
        <v>#REF!</v>
      </c>
      <c r="BC35" t="e">
        <f>IF(BB24&gt;=BB35,0,1)</f>
        <v>#REF!</v>
      </c>
      <c r="BF35" t="e">
        <f>#REF!</f>
        <v>#REF!</v>
      </c>
      <c r="BG35" t="e">
        <f t="shared" si="16"/>
        <v>#REF!</v>
      </c>
      <c r="BH35" t="e">
        <f>#REF!</f>
        <v>#REF!</v>
      </c>
      <c r="BI35" s="1" t="e">
        <f t="shared" si="17"/>
        <v>#REF!</v>
      </c>
      <c r="BJ35" t="e">
        <f>IF(BI24&gt;=BI35,0,1)</f>
        <v>#REF!</v>
      </c>
      <c r="BM35" t="e">
        <f>#REF!</f>
        <v>#REF!</v>
      </c>
      <c r="BN35" t="e">
        <f t="shared" si="18"/>
        <v>#REF!</v>
      </c>
      <c r="BO35" t="e">
        <f>#REF!</f>
        <v>#REF!</v>
      </c>
      <c r="BP35" s="1" t="e">
        <f t="shared" si="19"/>
        <v>#REF!</v>
      </c>
      <c r="BQ35" t="e">
        <f>IF(BP24&gt;=BP35,0,1)</f>
        <v>#REF!</v>
      </c>
    </row>
    <row r="36" spans="1:70">
      <c r="B36" t="e">
        <f>#REF!</f>
        <v>#REF!</v>
      </c>
      <c r="C36" t="e">
        <f t="shared" si="0"/>
        <v>#REF!</v>
      </c>
      <c r="D36" t="e">
        <f>#REF!</f>
        <v>#REF!</v>
      </c>
      <c r="E36" s="1" t="e">
        <f t="shared" si="1"/>
        <v>#REF!</v>
      </c>
      <c r="F36" t="e">
        <f>IF(E24&gt;=E36,0,1)</f>
        <v>#REF!</v>
      </c>
      <c r="I36" t="e">
        <f>#REF!</f>
        <v>#REF!</v>
      </c>
      <c r="J36" t="e">
        <f t="shared" si="2"/>
        <v>#REF!</v>
      </c>
      <c r="K36" t="e">
        <f>#REF!</f>
        <v>#REF!</v>
      </c>
      <c r="L36" s="1" t="e">
        <f t="shared" si="3"/>
        <v>#REF!</v>
      </c>
      <c r="M36" t="e">
        <f>IF(L24&gt;=L36,0,1)</f>
        <v>#REF!</v>
      </c>
      <c r="P36" t="e">
        <f>#REF!</f>
        <v>#REF!</v>
      </c>
      <c r="Q36" t="e">
        <f t="shared" si="4"/>
        <v>#REF!</v>
      </c>
      <c r="R36" t="e">
        <f>#REF!</f>
        <v>#REF!</v>
      </c>
      <c r="S36" s="1" t="e">
        <f t="shared" si="5"/>
        <v>#REF!</v>
      </c>
      <c r="T36" t="e">
        <f>IF(S24&gt;=S36,0,1)</f>
        <v>#REF!</v>
      </c>
      <c r="W36" t="e">
        <f>#REF!</f>
        <v>#REF!</v>
      </c>
      <c r="X36" t="e">
        <f t="shared" si="6"/>
        <v>#REF!</v>
      </c>
      <c r="Y36" t="e">
        <f>#REF!</f>
        <v>#REF!</v>
      </c>
      <c r="Z36" s="1" t="e">
        <f t="shared" si="7"/>
        <v>#REF!</v>
      </c>
      <c r="AA36" t="e">
        <f>IF(Z24&gt;=Z36,0,1)</f>
        <v>#REF!</v>
      </c>
      <c r="AD36" t="e">
        <f>#REF!</f>
        <v>#REF!</v>
      </c>
      <c r="AE36" t="e">
        <f t="shared" si="8"/>
        <v>#REF!</v>
      </c>
      <c r="AF36" t="e">
        <f>#REF!</f>
        <v>#REF!</v>
      </c>
      <c r="AG36" s="1" t="e">
        <f t="shared" si="9"/>
        <v>#REF!</v>
      </c>
      <c r="AH36" t="e">
        <f>IF(AG24&gt;=AG36,0,1)</f>
        <v>#REF!</v>
      </c>
      <c r="AK36" t="e">
        <f>#REF!</f>
        <v>#REF!</v>
      </c>
      <c r="AL36" t="e">
        <f t="shared" si="10"/>
        <v>#REF!</v>
      </c>
      <c r="AM36" t="e">
        <f>#REF!</f>
        <v>#REF!</v>
      </c>
      <c r="AN36" s="1" t="e">
        <f t="shared" si="11"/>
        <v>#REF!</v>
      </c>
      <c r="AO36" t="e">
        <f>IF(AN24&gt;=AN36,0,1)</f>
        <v>#REF!</v>
      </c>
      <c r="AR36" t="e">
        <f>#REF!</f>
        <v>#REF!</v>
      </c>
      <c r="AS36" t="e">
        <f t="shared" si="12"/>
        <v>#REF!</v>
      </c>
      <c r="AT36" t="e">
        <f>#REF!</f>
        <v>#REF!</v>
      </c>
      <c r="AU36" s="1" t="e">
        <f t="shared" si="13"/>
        <v>#REF!</v>
      </c>
      <c r="AV36" t="e">
        <f>IF(AU24&gt;=AU36,0,1)</f>
        <v>#REF!</v>
      </c>
      <c r="AY36" t="e">
        <f>#REF!</f>
        <v>#REF!</v>
      </c>
      <c r="AZ36" t="e">
        <f t="shared" si="14"/>
        <v>#REF!</v>
      </c>
      <c r="BA36" t="e">
        <f>#REF!</f>
        <v>#REF!</v>
      </c>
      <c r="BB36" s="1" t="e">
        <f t="shared" si="15"/>
        <v>#REF!</v>
      </c>
      <c r="BC36" t="e">
        <f>IF(BB24&gt;=BB36,0,1)</f>
        <v>#REF!</v>
      </c>
      <c r="BF36" t="e">
        <f>#REF!</f>
        <v>#REF!</v>
      </c>
      <c r="BG36" t="e">
        <f t="shared" si="16"/>
        <v>#REF!</v>
      </c>
      <c r="BH36" t="e">
        <f>#REF!</f>
        <v>#REF!</v>
      </c>
      <c r="BI36" s="1" t="e">
        <f t="shared" si="17"/>
        <v>#REF!</v>
      </c>
      <c r="BJ36" t="e">
        <f>IF(BI24&gt;=BI36,0,1)</f>
        <v>#REF!</v>
      </c>
      <c r="BM36" t="e">
        <f>#REF!</f>
        <v>#REF!</v>
      </c>
      <c r="BN36" t="e">
        <f t="shared" si="18"/>
        <v>#REF!</v>
      </c>
      <c r="BO36" t="e">
        <f>#REF!</f>
        <v>#REF!</v>
      </c>
      <c r="BP36" s="1" t="e">
        <f t="shared" si="19"/>
        <v>#REF!</v>
      </c>
      <c r="BQ36" t="e">
        <f>IF(BP24&gt;=BP36,0,1)</f>
        <v>#REF!</v>
      </c>
    </row>
    <row r="37" spans="1:70">
      <c r="B37" t="e">
        <f>#REF!</f>
        <v>#REF!</v>
      </c>
      <c r="C37" t="e">
        <f t="shared" si="0"/>
        <v>#REF!</v>
      </c>
      <c r="D37" t="e">
        <f>#REF!</f>
        <v>#REF!</v>
      </c>
      <c r="E37" s="1" t="e">
        <f t="shared" si="1"/>
        <v>#REF!</v>
      </c>
      <c r="F37" t="e">
        <f>IF(E24&gt;=E37,0,1)</f>
        <v>#REF!</v>
      </c>
      <c r="I37" t="e">
        <f>#REF!</f>
        <v>#REF!</v>
      </c>
      <c r="J37" t="e">
        <f t="shared" si="2"/>
        <v>#REF!</v>
      </c>
      <c r="K37" t="e">
        <f>#REF!</f>
        <v>#REF!</v>
      </c>
      <c r="L37" s="1" t="e">
        <f t="shared" si="3"/>
        <v>#REF!</v>
      </c>
      <c r="M37" t="e">
        <f>IF(L24&gt;=L37,0,1)</f>
        <v>#REF!</v>
      </c>
      <c r="P37" t="e">
        <f>#REF!</f>
        <v>#REF!</v>
      </c>
      <c r="Q37" t="e">
        <f t="shared" si="4"/>
        <v>#REF!</v>
      </c>
      <c r="R37" t="e">
        <f>#REF!</f>
        <v>#REF!</v>
      </c>
      <c r="S37" s="1" t="e">
        <f t="shared" si="5"/>
        <v>#REF!</v>
      </c>
      <c r="T37" t="e">
        <f>IF(S24&gt;=S37,0,1)</f>
        <v>#REF!</v>
      </c>
      <c r="W37" t="e">
        <f>#REF!</f>
        <v>#REF!</v>
      </c>
      <c r="X37" t="e">
        <f t="shared" si="6"/>
        <v>#REF!</v>
      </c>
      <c r="Y37" t="e">
        <f>#REF!</f>
        <v>#REF!</v>
      </c>
      <c r="Z37" s="1" t="e">
        <f t="shared" si="7"/>
        <v>#REF!</v>
      </c>
      <c r="AA37" t="e">
        <f>IF(Z24&gt;=Z37,0,1)</f>
        <v>#REF!</v>
      </c>
      <c r="AD37" t="e">
        <f>#REF!</f>
        <v>#REF!</v>
      </c>
      <c r="AE37" t="e">
        <f t="shared" si="8"/>
        <v>#REF!</v>
      </c>
      <c r="AF37" t="e">
        <f>#REF!</f>
        <v>#REF!</v>
      </c>
      <c r="AG37" s="1" t="e">
        <f t="shared" si="9"/>
        <v>#REF!</v>
      </c>
      <c r="AH37" t="e">
        <f>IF(AG24&gt;=AG37,0,1)</f>
        <v>#REF!</v>
      </c>
      <c r="AK37" t="e">
        <f>#REF!</f>
        <v>#REF!</v>
      </c>
      <c r="AL37" t="e">
        <f t="shared" si="10"/>
        <v>#REF!</v>
      </c>
      <c r="AM37" t="e">
        <f>#REF!</f>
        <v>#REF!</v>
      </c>
      <c r="AN37" s="1" t="e">
        <f t="shared" si="11"/>
        <v>#REF!</v>
      </c>
      <c r="AO37" t="e">
        <f>IF(AN24&gt;=AN37,0,1)</f>
        <v>#REF!</v>
      </c>
      <c r="AR37" t="e">
        <f>#REF!</f>
        <v>#REF!</v>
      </c>
      <c r="AS37" t="e">
        <f t="shared" si="12"/>
        <v>#REF!</v>
      </c>
      <c r="AT37" t="e">
        <f>#REF!</f>
        <v>#REF!</v>
      </c>
      <c r="AU37" s="1" t="e">
        <f t="shared" si="13"/>
        <v>#REF!</v>
      </c>
      <c r="AV37" t="e">
        <f>IF(AU24&gt;=AU37,0,1)</f>
        <v>#REF!</v>
      </c>
      <c r="AY37" t="e">
        <f>#REF!</f>
        <v>#REF!</v>
      </c>
      <c r="AZ37" t="e">
        <f t="shared" si="14"/>
        <v>#REF!</v>
      </c>
      <c r="BA37" t="e">
        <f>#REF!</f>
        <v>#REF!</v>
      </c>
      <c r="BB37" s="1" t="e">
        <f t="shared" si="15"/>
        <v>#REF!</v>
      </c>
      <c r="BC37" t="e">
        <f>IF(BB24&gt;=BB37,0,1)</f>
        <v>#REF!</v>
      </c>
      <c r="BF37" t="e">
        <f>#REF!</f>
        <v>#REF!</v>
      </c>
      <c r="BG37" t="e">
        <f t="shared" si="16"/>
        <v>#REF!</v>
      </c>
      <c r="BH37" t="e">
        <f>#REF!</f>
        <v>#REF!</v>
      </c>
      <c r="BI37" s="1" t="e">
        <f t="shared" si="17"/>
        <v>#REF!</v>
      </c>
      <c r="BJ37" t="e">
        <f>IF(BI24&gt;=BI37,0,1)</f>
        <v>#REF!</v>
      </c>
      <c r="BM37" t="e">
        <f>#REF!</f>
        <v>#REF!</v>
      </c>
      <c r="BN37" t="e">
        <f t="shared" si="18"/>
        <v>#REF!</v>
      </c>
      <c r="BO37" t="e">
        <f>#REF!</f>
        <v>#REF!</v>
      </c>
      <c r="BP37" s="1" t="e">
        <f t="shared" si="19"/>
        <v>#REF!</v>
      </c>
      <c r="BQ37" t="e">
        <f>IF(BP24&gt;=BP37,0,1)</f>
        <v>#REF!</v>
      </c>
    </row>
    <row r="38" spans="1:70">
      <c r="B38" t="e">
        <f>#REF!</f>
        <v>#REF!</v>
      </c>
      <c r="C38" t="e">
        <f t="shared" si="0"/>
        <v>#REF!</v>
      </c>
      <c r="D38" t="e">
        <f>#REF!</f>
        <v>#REF!</v>
      </c>
      <c r="E38" s="1" t="e">
        <f t="shared" si="1"/>
        <v>#REF!</v>
      </c>
      <c r="F38" t="e">
        <f>IF(E24&gt;=E38,0,1)</f>
        <v>#REF!</v>
      </c>
      <c r="I38" t="e">
        <f>#REF!</f>
        <v>#REF!</v>
      </c>
      <c r="J38" t="e">
        <f t="shared" si="2"/>
        <v>#REF!</v>
      </c>
      <c r="K38" t="e">
        <f>#REF!</f>
        <v>#REF!</v>
      </c>
      <c r="L38" s="1" t="e">
        <f t="shared" si="3"/>
        <v>#REF!</v>
      </c>
      <c r="M38" t="e">
        <f>IF(L24&gt;=L38,0,1)</f>
        <v>#REF!</v>
      </c>
      <c r="P38" t="e">
        <f>#REF!</f>
        <v>#REF!</v>
      </c>
      <c r="Q38" t="e">
        <f t="shared" si="4"/>
        <v>#REF!</v>
      </c>
      <c r="R38" t="e">
        <f>#REF!</f>
        <v>#REF!</v>
      </c>
      <c r="S38" s="1" t="e">
        <f t="shared" si="5"/>
        <v>#REF!</v>
      </c>
      <c r="T38" t="e">
        <f>IF(S24&gt;=S38,0,1)</f>
        <v>#REF!</v>
      </c>
      <c r="W38" t="e">
        <f>#REF!</f>
        <v>#REF!</v>
      </c>
      <c r="X38" t="e">
        <f t="shared" si="6"/>
        <v>#REF!</v>
      </c>
      <c r="Y38" t="e">
        <f>#REF!</f>
        <v>#REF!</v>
      </c>
      <c r="Z38" s="1" t="e">
        <f t="shared" si="7"/>
        <v>#REF!</v>
      </c>
      <c r="AA38" t="e">
        <f>IF(Z24&gt;=Z38,0,1)</f>
        <v>#REF!</v>
      </c>
      <c r="AD38" t="e">
        <f>#REF!</f>
        <v>#REF!</v>
      </c>
      <c r="AE38" t="e">
        <f t="shared" si="8"/>
        <v>#REF!</v>
      </c>
      <c r="AF38" t="e">
        <f>#REF!</f>
        <v>#REF!</v>
      </c>
      <c r="AG38" s="1" t="e">
        <f t="shared" si="9"/>
        <v>#REF!</v>
      </c>
      <c r="AH38" t="e">
        <f>IF(AG24&gt;=AG38,0,1)</f>
        <v>#REF!</v>
      </c>
      <c r="AK38" t="e">
        <f>#REF!</f>
        <v>#REF!</v>
      </c>
      <c r="AL38" t="e">
        <f t="shared" si="10"/>
        <v>#REF!</v>
      </c>
      <c r="AM38" t="e">
        <f>#REF!</f>
        <v>#REF!</v>
      </c>
      <c r="AN38" s="1" t="e">
        <f t="shared" si="11"/>
        <v>#REF!</v>
      </c>
      <c r="AO38" t="e">
        <f>IF(AN24&gt;=AN38,0,1)</f>
        <v>#REF!</v>
      </c>
      <c r="AR38" t="e">
        <f>#REF!</f>
        <v>#REF!</v>
      </c>
      <c r="AS38" t="e">
        <f t="shared" si="12"/>
        <v>#REF!</v>
      </c>
      <c r="AT38" t="e">
        <f>#REF!</f>
        <v>#REF!</v>
      </c>
      <c r="AU38" s="1" t="e">
        <f t="shared" si="13"/>
        <v>#REF!</v>
      </c>
      <c r="AV38" t="e">
        <f>IF(AU24&gt;=AU38,0,1)</f>
        <v>#REF!</v>
      </c>
      <c r="AY38" t="e">
        <f>#REF!</f>
        <v>#REF!</v>
      </c>
      <c r="AZ38" t="e">
        <f t="shared" si="14"/>
        <v>#REF!</v>
      </c>
      <c r="BA38" t="e">
        <f>#REF!</f>
        <v>#REF!</v>
      </c>
      <c r="BB38" s="1" t="e">
        <f t="shared" si="15"/>
        <v>#REF!</v>
      </c>
      <c r="BC38" t="e">
        <f>IF(BB24&gt;=BB38,0,1)</f>
        <v>#REF!</v>
      </c>
      <c r="BF38" t="e">
        <f>#REF!</f>
        <v>#REF!</v>
      </c>
      <c r="BG38" t="e">
        <f t="shared" si="16"/>
        <v>#REF!</v>
      </c>
      <c r="BH38" t="e">
        <f>#REF!</f>
        <v>#REF!</v>
      </c>
      <c r="BI38" s="1" t="e">
        <f t="shared" si="17"/>
        <v>#REF!</v>
      </c>
      <c r="BJ38" t="e">
        <f>IF(BI24&gt;=BI38,0,1)</f>
        <v>#REF!</v>
      </c>
      <c r="BM38" t="e">
        <f>#REF!</f>
        <v>#REF!</v>
      </c>
      <c r="BN38" t="e">
        <f t="shared" si="18"/>
        <v>#REF!</v>
      </c>
      <c r="BO38" t="e">
        <f>#REF!</f>
        <v>#REF!</v>
      </c>
      <c r="BP38" s="1" t="e">
        <f t="shared" si="19"/>
        <v>#REF!</v>
      </c>
      <c r="BQ38" t="e">
        <f>IF(BP24&gt;=BP38,0,1)</f>
        <v>#REF!</v>
      </c>
    </row>
    <row r="39" spans="1:70">
      <c r="B39" t="e">
        <f>#REF!</f>
        <v>#REF!</v>
      </c>
      <c r="C39" t="e">
        <f t="shared" si="0"/>
        <v>#REF!</v>
      </c>
      <c r="D39" t="e">
        <f>#REF!</f>
        <v>#REF!</v>
      </c>
      <c r="E39" s="1" t="e">
        <f t="shared" si="1"/>
        <v>#REF!</v>
      </c>
      <c r="F39" t="e">
        <f>IF(E24&gt;=E39,0,1)</f>
        <v>#REF!</v>
      </c>
      <c r="I39" t="e">
        <f>#REF!</f>
        <v>#REF!</v>
      </c>
      <c r="J39" t="e">
        <f t="shared" si="2"/>
        <v>#REF!</v>
      </c>
      <c r="K39" t="e">
        <f>#REF!</f>
        <v>#REF!</v>
      </c>
      <c r="L39" s="1" t="e">
        <f t="shared" si="3"/>
        <v>#REF!</v>
      </c>
      <c r="M39" t="e">
        <f>IF(L24&gt;=L39,0,1)</f>
        <v>#REF!</v>
      </c>
      <c r="P39" t="e">
        <f>#REF!</f>
        <v>#REF!</v>
      </c>
      <c r="Q39" t="e">
        <f t="shared" si="4"/>
        <v>#REF!</v>
      </c>
      <c r="R39" t="e">
        <f>#REF!</f>
        <v>#REF!</v>
      </c>
      <c r="S39" s="1" t="e">
        <f t="shared" si="5"/>
        <v>#REF!</v>
      </c>
      <c r="T39" t="e">
        <f>IF(S24&gt;=S39,0,1)</f>
        <v>#REF!</v>
      </c>
      <c r="W39" t="e">
        <f>#REF!</f>
        <v>#REF!</v>
      </c>
      <c r="X39" t="e">
        <f t="shared" si="6"/>
        <v>#REF!</v>
      </c>
      <c r="Y39" t="e">
        <f>#REF!</f>
        <v>#REF!</v>
      </c>
      <c r="Z39" s="1" t="e">
        <f t="shared" si="7"/>
        <v>#REF!</v>
      </c>
      <c r="AA39" t="e">
        <f>IF(Z24&gt;=Z39,0,1)</f>
        <v>#REF!</v>
      </c>
      <c r="AD39" t="e">
        <f>#REF!</f>
        <v>#REF!</v>
      </c>
      <c r="AE39" t="e">
        <f t="shared" si="8"/>
        <v>#REF!</v>
      </c>
      <c r="AF39" t="e">
        <f>#REF!</f>
        <v>#REF!</v>
      </c>
      <c r="AG39" s="1" t="e">
        <f t="shared" si="9"/>
        <v>#REF!</v>
      </c>
      <c r="AH39" t="e">
        <f>IF(AG24&gt;=AG39,0,1)</f>
        <v>#REF!</v>
      </c>
      <c r="AK39" t="e">
        <f>#REF!</f>
        <v>#REF!</v>
      </c>
      <c r="AL39" t="e">
        <f t="shared" si="10"/>
        <v>#REF!</v>
      </c>
      <c r="AM39" t="e">
        <f>#REF!</f>
        <v>#REF!</v>
      </c>
      <c r="AN39" s="1" t="e">
        <f t="shared" si="11"/>
        <v>#REF!</v>
      </c>
      <c r="AO39" t="e">
        <f>IF(AN24&gt;=AN39,0,1)</f>
        <v>#REF!</v>
      </c>
      <c r="AR39" t="e">
        <f>#REF!</f>
        <v>#REF!</v>
      </c>
      <c r="AS39" t="e">
        <f t="shared" si="12"/>
        <v>#REF!</v>
      </c>
      <c r="AT39" t="e">
        <f>#REF!</f>
        <v>#REF!</v>
      </c>
      <c r="AU39" s="1" t="e">
        <f t="shared" si="13"/>
        <v>#REF!</v>
      </c>
      <c r="AV39" t="e">
        <f>IF(AU24&gt;=AU39,0,1)</f>
        <v>#REF!</v>
      </c>
      <c r="AY39" t="e">
        <f>#REF!</f>
        <v>#REF!</v>
      </c>
      <c r="AZ39" t="e">
        <f t="shared" si="14"/>
        <v>#REF!</v>
      </c>
      <c r="BA39" t="e">
        <f>#REF!</f>
        <v>#REF!</v>
      </c>
      <c r="BB39" s="1" t="e">
        <f t="shared" si="15"/>
        <v>#REF!</v>
      </c>
      <c r="BC39" t="e">
        <f>IF(BB24&gt;=BB39,0,1)</f>
        <v>#REF!</v>
      </c>
      <c r="BF39" t="e">
        <f>#REF!</f>
        <v>#REF!</v>
      </c>
      <c r="BG39" t="e">
        <f t="shared" si="16"/>
        <v>#REF!</v>
      </c>
      <c r="BH39" t="e">
        <f>#REF!</f>
        <v>#REF!</v>
      </c>
      <c r="BI39" s="1" t="e">
        <f t="shared" si="17"/>
        <v>#REF!</v>
      </c>
      <c r="BJ39" t="e">
        <f>IF(BI24&gt;=BI39,0,1)</f>
        <v>#REF!</v>
      </c>
      <c r="BM39" t="e">
        <f>#REF!</f>
        <v>#REF!</v>
      </c>
      <c r="BN39" t="e">
        <f t="shared" si="18"/>
        <v>#REF!</v>
      </c>
      <c r="BO39" t="e">
        <f>#REF!</f>
        <v>#REF!</v>
      </c>
      <c r="BP39" s="1" t="e">
        <f t="shared" si="19"/>
        <v>#REF!</v>
      </c>
      <c r="BQ39" t="e">
        <f>IF(BP24&gt;=BP39,0,1)</f>
        <v>#REF!</v>
      </c>
    </row>
    <row r="40" spans="1:70">
      <c r="B40" t="e">
        <f>#REF!</f>
        <v>#REF!</v>
      </c>
      <c r="C40" t="e">
        <f t="shared" si="0"/>
        <v>#REF!</v>
      </c>
      <c r="D40" t="e">
        <f>#REF!</f>
        <v>#REF!</v>
      </c>
      <c r="E40" s="1" t="e">
        <f t="shared" si="1"/>
        <v>#REF!</v>
      </c>
      <c r="F40" t="e">
        <f>IF(E24&gt;=E40,0,1)</f>
        <v>#REF!</v>
      </c>
      <c r="I40" t="e">
        <f>#REF!</f>
        <v>#REF!</v>
      </c>
      <c r="J40" t="e">
        <f t="shared" si="2"/>
        <v>#REF!</v>
      </c>
      <c r="K40" t="e">
        <f>#REF!</f>
        <v>#REF!</v>
      </c>
      <c r="L40" s="1" t="e">
        <f t="shared" si="3"/>
        <v>#REF!</v>
      </c>
      <c r="M40" t="e">
        <f>IF(L24&gt;=L40,0,1)</f>
        <v>#REF!</v>
      </c>
      <c r="P40" t="e">
        <f>#REF!</f>
        <v>#REF!</v>
      </c>
      <c r="Q40" t="e">
        <f t="shared" si="4"/>
        <v>#REF!</v>
      </c>
      <c r="R40" t="e">
        <f>#REF!</f>
        <v>#REF!</v>
      </c>
      <c r="S40" s="1" t="e">
        <f t="shared" si="5"/>
        <v>#REF!</v>
      </c>
      <c r="T40" t="e">
        <f>IF(S24&gt;=S40,0,1)</f>
        <v>#REF!</v>
      </c>
      <c r="W40" t="e">
        <f>#REF!</f>
        <v>#REF!</v>
      </c>
      <c r="X40" t="e">
        <f t="shared" si="6"/>
        <v>#REF!</v>
      </c>
      <c r="Y40" t="e">
        <f>#REF!</f>
        <v>#REF!</v>
      </c>
      <c r="Z40" s="1" t="e">
        <f t="shared" si="7"/>
        <v>#REF!</v>
      </c>
      <c r="AA40" t="e">
        <f>IF(Z24&gt;=Z40,0,1)</f>
        <v>#REF!</v>
      </c>
      <c r="AD40" t="e">
        <f>#REF!</f>
        <v>#REF!</v>
      </c>
      <c r="AE40" t="e">
        <f t="shared" si="8"/>
        <v>#REF!</v>
      </c>
      <c r="AF40" t="e">
        <f>#REF!</f>
        <v>#REF!</v>
      </c>
      <c r="AG40" s="1" t="e">
        <f t="shared" si="9"/>
        <v>#REF!</v>
      </c>
      <c r="AH40" t="e">
        <f>IF(AG24&gt;=AG40,0,1)</f>
        <v>#REF!</v>
      </c>
      <c r="AK40" t="e">
        <f>#REF!</f>
        <v>#REF!</v>
      </c>
      <c r="AL40" t="e">
        <f t="shared" si="10"/>
        <v>#REF!</v>
      </c>
      <c r="AM40" t="e">
        <f>#REF!</f>
        <v>#REF!</v>
      </c>
      <c r="AN40" s="1" t="e">
        <f t="shared" si="11"/>
        <v>#REF!</v>
      </c>
      <c r="AO40" t="e">
        <f>IF(AN24&gt;=AN40,0,1)</f>
        <v>#REF!</v>
      </c>
      <c r="AR40" t="e">
        <f>#REF!</f>
        <v>#REF!</v>
      </c>
      <c r="AS40" t="e">
        <f t="shared" si="12"/>
        <v>#REF!</v>
      </c>
      <c r="AT40" t="e">
        <f>#REF!</f>
        <v>#REF!</v>
      </c>
      <c r="AU40" s="1" t="e">
        <f t="shared" si="13"/>
        <v>#REF!</v>
      </c>
      <c r="AV40" t="e">
        <f>IF(AU24&gt;=AU40,0,1)</f>
        <v>#REF!</v>
      </c>
      <c r="AY40" t="e">
        <f>#REF!</f>
        <v>#REF!</v>
      </c>
      <c r="AZ40" t="e">
        <f t="shared" si="14"/>
        <v>#REF!</v>
      </c>
      <c r="BA40" t="e">
        <f>#REF!</f>
        <v>#REF!</v>
      </c>
      <c r="BB40" s="1" t="e">
        <f t="shared" si="15"/>
        <v>#REF!</v>
      </c>
      <c r="BC40" t="e">
        <f>IF(BB24&gt;=BB40,0,1)</f>
        <v>#REF!</v>
      </c>
      <c r="BF40" t="e">
        <f>#REF!</f>
        <v>#REF!</v>
      </c>
      <c r="BG40" t="e">
        <f t="shared" si="16"/>
        <v>#REF!</v>
      </c>
      <c r="BH40" t="e">
        <f>#REF!</f>
        <v>#REF!</v>
      </c>
      <c r="BI40" s="1" t="e">
        <f t="shared" si="17"/>
        <v>#REF!</v>
      </c>
      <c r="BJ40" t="e">
        <f>IF(BI24&gt;=BI40,0,1)</f>
        <v>#REF!</v>
      </c>
      <c r="BM40" t="e">
        <f>#REF!</f>
        <v>#REF!</v>
      </c>
      <c r="BN40" t="e">
        <f t="shared" si="18"/>
        <v>#REF!</v>
      </c>
      <c r="BO40" t="e">
        <f>#REF!</f>
        <v>#REF!</v>
      </c>
      <c r="BP40" s="1" t="e">
        <f t="shared" si="19"/>
        <v>#REF!</v>
      </c>
      <c r="BQ40" t="e">
        <f>IF(BP24&gt;=BP40,0,1)</f>
        <v>#REF!</v>
      </c>
    </row>
    <row r="41" spans="1:70">
      <c r="E41" s="1"/>
      <c r="L41" s="1"/>
      <c r="S41" s="1"/>
      <c r="Z41" s="1"/>
      <c r="AN41" s="1"/>
      <c r="AU41" s="1"/>
      <c r="BB41" s="1"/>
      <c r="BI41" s="1"/>
      <c r="BP41" s="1"/>
    </row>
    <row r="42" spans="1:70">
      <c r="D42" t="s">
        <v>26</v>
      </c>
      <c r="E42" s="1" t="e">
        <f>SUM(E25:E40)</f>
        <v>#REF!</v>
      </c>
      <c r="F42" t="e">
        <f>SUM(F25:F40)+1</f>
        <v>#REF!</v>
      </c>
      <c r="K42" t="s">
        <v>26</v>
      </c>
      <c r="L42" s="1" t="e">
        <f>SUM(L25:L40)</f>
        <v>#REF!</v>
      </c>
      <c r="M42" t="e">
        <f>SUM(M25:M40)+1</f>
        <v>#REF!</v>
      </c>
      <c r="R42" t="s">
        <v>26</v>
      </c>
      <c r="S42" s="1" t="e">
        <f>SUM(S25:S40)</f>
        <v>#REF!</v>
      </c>
      <c r="T42" t="e">
        <f>SUM(T25:T40)+1</f>
        <v>#REF!</v>
      </c>
      <c r="Y42" t="s">
        <v>26</v>
      </c>
      <c r="Z42" s="1" t="e">
        <f>SUM(Z25:Z40)</f>
        <v>#REF!</v>
      </c>
      <c r="AA42" t="e">
        <f>SUM(AA25:AA40)+1</f>
        <v>#REF!</v>
      </c>
      <c r="AF42" t="s">
        <v>26</v>
      </c>
      <c r="AG42" s="1" t="e">
        <f>SUM(AG25:AG40)</f>
        <v>#REF!</v>
      </c>
      <c r="AH42" t="e">
        <f>SUM(AH25:AH40)+1</f>
        <v>#REF!</v>
      </c>
      <c r="AM42" t="s">
        <v>26</v>
      </c>
      <c r="AN42" s="1" t="e">
        <f>SUM(AN25:AN40)</f>
        <v>#REF!</v>
      </c>
      <c r="AO42" t="e">
        <f>SUM(AO25:AO40)+1</f>
        <v>#REF!</v>
      </c>
      <c r="AT42" t="s">
        <v>26</v>
      </c>
      <c r="AU42" s="1" t="e">
        <f>SUM(AU25:AU40)</f>
        <v>#REF!</v>
      </c>
      <c r="AV42" t="e">
        <f>SUM(AV25:AV40)+1</f>
        <v>#REF!</v>
      </c>
      <c r="BA42" t="s">
        <v>26</v>
      </c>
      <c r="BB42" s="1" t="e">
        <f>SUM(BB25:BB40)</f>
        <v>#REF!</v>
      </c>
      <c r="BC42" t="e">
        <f>SUM(BC25:BC40)+1</f>
        <v>#REF!</v>
      </c>
      <c r="BH42" t="s">
        <v>26</v>
      </c>
      <c r="BI42" s="1" t="e">
        <f>SUM(BI25:BI40)</f>
        <v>#REF!</v>
      </c>
      <c r="BJ42" t="e">
        <f>SUM(BJ25:BJ40)+1</f>
        <v>#REF!</v>
      </c>
      <c r="BO42" t="s">
        <v>26</v>
      </c>
      <c r="BP42" s="1" t="e">
        <f>SUM(BP25:BP40)</f>
        <v>#REF!</v>
      </c>
      <c r="BQ42" t="e">
        <f>SUM(BQ25:BQ40)+1</f>
        <v>#REF!</v>
      </c>
    </row>
    <row r="44" spans="1:70">
      <c r="A44" s="18" t="s">
        <v>603</v>
      </c>
      <c r="B44" t="e">
        <f>#REF!</f>
        <v>#REF!</v>
      </c>
      <c r="E44" s="1" t="e">
        <f>#REF!</f>
        <v>#REF!</v>
      </c>
      <c r="F44" s="19" t="e">
        <f>CONCATENATE(G65,"e")</f>
        <v>#REF!</v>
      </c>
      <c r="H44" s="18" t="s">
        <v>603</v>
      </c>
      <c r="I44" t="e">
        <f>#REF!</f>
        <v>#REF!</v>
      </c>
      <c r="L44" s="1" t="e">
        <f>#REF!</f>
        <v>#REF!</v>
      </c>
      <c r="M44" s="19" t="e">
        <f>CONCATENATE(N65,"e")</f>
        <v>#REF!</v>
      </c>
      <c r="O44" s="18" t="s">
        <v>603</v>
      </c>
      <c r="P44" t="e">
        <f>#REF!</f>
        <v>#REF!</v>
      </c>
      <c r="S44" s="1" t="e">
        <f>#REF!</f>
        <v>#REF!</v>
      </c>
      <c r="T44" s="19" t="e">
        <f>CONCATENATE(U65,"e")</f>
        <v>#REF!</v>
      </c>
      <c r="V44" s="18" t="s">
        <v>603</v>
      </c>
      <c r="W44" t="e">
        <f>#REF!</f>
        <v>#REF!</v>
      </c>
      <c r="Z44" s="1" t="e">
        <f>#REF!</f>
        <v>#REF!</v>
      </c>
      <c r="AA44" s="19" t="e">
        <f>CONCATENATE(AB65,"e")</f>
        <v>#REF!</v>
      </c>
      <c r="AC44" s="18" t="s">
        <v>603</v>
      </c>
      <c r="AD44" t="e">
        <f>#REF!</f>
        <v>#REF!</v>
      </c>
      <c r="AG44" s="1" t="e">
        <f>#REF!</f>
        <v>#REF!</v>
      </c>
      <c r="AH44" s="19" t="e">
        <f>CONCATENATE(AI65,"e")</f>
        <v>#REF!</v>
      </c>
      <c r="AJ44" s="18" t="s">
        <v>603</v>
      </c>
      <c r="AK44" t="e">
        <f>#REF!</f>
        <v>#REF!</v>
      </c>
      <c r="AN44" s="1" t="e">
        <f>#REF!</f>
        <v>#REF!</v>
      </c>
      <c r="AO44" s="19" t="e">
        <f>CONCATENATE(AP65,"e")</f>
        <v>#REF!</v>
      </c>
      <c r="AQ44" s="18" t="s">
        <v>603</v>
      </c>
      <c r="AR44" t="e">
        <f>#REF!</f>
        <v>#REF!</v>
      </c>
      <c r="AU44" s="1" t="e">
        <f>#REF!</f>
        <v>#REF!</v>
      </c>
      <c r="AV44" s="19" t="e">
        <f>CONCATENATE(AW65,"e")</f>
        <v>#REF!</v>
      </c>
      <c r="AX44" s="18" t="s">
        <v>603</v>
      </c>
      <c r="AY44" t="e">
        <f>#REF!</f>
        <v>#REF!</v>
      </c>
      <c r="BB44" s="1" t="e">
        <f>#REF!</f>
        <v>#REF!</v>
      </c>
      <c r="BC44" s="19" t="e">
        <f>CONCATENATE(BD65,"e")</f>
        <v>#REF!</v>
      </c>
      <c r="BE44" s="18" t="s">
        <v>603</v>
      </c>
      <c r="BF44" t="e">
        <f>#REF!</f>
        <v>#REF!</v>
      </c>
      <c r="BI44" s="1" t="e">
        <f>#REF!</f>
        <v>#REF!</v>
      </c>
      <c r="BJ44" s="19" t="e">
        <f>CONCATENATE(BK65,"e")</f>
        <v>#REF!</v>
      </c>
      <c r="BL44" s="18" t="s">
        <v>603</v>
      </c>
      <c r="BM44" t="e">
        <f>#REF!</f>
        <v>#REF!</v>
      </c>
      <c r="BP44" s="1" t="e">
        <f>#REF!</f>
        <v>#REF!</v>
      </c>
      <c r="BQ44" s="19" t="e">
        <f>CONCATENATE(BR65,"e")</f>
        <v>#REF!</v>
      </c>
    </row>
    <row r="46" spans="1:70">
      <c r="Z46" s="1"/>
    </row>
    <row r="47" spans="1:70">
      <c r="A47" s="6" t="s">
        <v>608</v>
      </c>
      <c r="B47" s="6" t="e">
        <f>#REF!</f>
        <v>#REF!</v>
      </c>
      <c r="C47" s="6" t="e">
        <f>CONCATENATE(B47,D2)</f>
        <v>#REF!</v>
      </c>
      <c r="D47" s="6" t="e">
        <f>#REF!</f>
        <v>#REF!</v>
      </c>
      <c r="E47" s="5" t="e">
        <f>HLOOKUP(C47,#REF!,#REF!,FALSE)</f>
        <v>#REF!</v>
      </c>
      <c r="F47" s="28" t="e">
        <f>CONCATENATE(F65,"e")</f>
        <v>#REF!</v>
      </c>
      <c r="H47" s="6" t="s">
        <v>608</v>
      </c>
      <c r="I47" s="6" t="e">
        <f>#REF!</f>
        <v>#REF!</v>
      </c>
      <c r="J47" s="6" t="e">
        <f>CONCATENATE(I47,K2)</f>
        <v>#REF!</v>
      </c>
      <c r="K47" s="6" t="e">
        <f>#REF!</f>
        <v>#REF!</v>
      </c>
      <c r="L47" s="5" t="e">
        <f>HLOOKUP(J47,#REF!,#REF!,FALSE)</f>
        <v>#REF!</v>
      </c>
      <c r="M47" s="28" t="e">
        <f>CONCATENATE(M65,"e")</f>
        <v>#REF!</v>
      </c>
      <c r="O47" s="6" t="s">
        <v>608</v>
      </c>
      <c r="P47" s="6" t="e">
        <f>#REF!</f>
        <v>#REF!</v>
      </c>
      <c r="Q47" s="6" t="e">
        <f>CONCATENATE(P47,R2)</f>
        <v>#REF!</v>
      </c>
      <c r="R47" s="6" t="e">
        <f>#REF!</f>
        <v>#REF!</v>
      </c>
      <c r="S47" s="5" t="e">
        <f>HLOOKUP(Q47,#REF!,#REF!,FALSE)</f>
        <v>#REF!</v>
      </c>
      <c r="T47" s="28" t="e">
        <f>CONCATENATE(T65,"e")</f>
        <v>#REF!</v>
      </c>
      <c r="V47" s="6" t="s">
        <v>608</v>
      </c>
      <c r="W47" s="6" t="e">
        <f>#REF!</f>
        <v>#REF!</v>
      </c>
      <c r="X47" s="6" t="e">
        <f>CONCATENATE(W47,Y2)</f>
        <v>#REF!</v>
      </c>
      <c r="Y47" s="6" t="e">
        <f>#REF!</f>
        <v>#REF!</v>
      </c>
      <c r="Z47" s="5" t="e">
        <f>HLOOKUP(X47,#REF!,#REF!,FALSE)</f>
        <v>#REF!</v>
      </c>
      <c r="AA47" s="28" t="e">
        <f>CONCATENATE(AA65,"e")</f>
        <v>#REF!</v>
      </c>
      <c r="AC47" s="6" t="s">
        <v>608</v>
      </c>
      <c r="AD47" s="6" t="e">
        <f>#REF!</f>
        <v>#REF!</v>
      </c>
      <c r="AE47" s="6" t="e">
        <f>CONCATENATE(AD47,AF2)</f>
        <v>#REF!</v>
      </c>
      <c r="AF47" s="6" t="e">
        <f>#REF!</f>
        <v>#REF!</v>
      </c>
      <c r="AG47" s="5" t="e">
        <f>HLOOKUP(AE47,#REF!,#REF!,FALSE)</f>
        <v>#REF!</v>
      </c>
      <c r="AH47" s="28" t="e">
        <f>CONCATENATE(AH65,"e")</f>
        <v>#REF!</v>
      </c>
      <c r="AJ47" s="6" t="s">
        <v>608</v>
      </c>
      <c r="AK47" s="6" t="e">
        <f>#REF!</f>
        <v>#REF!</v>
      </c>
      <c r="AL47" s="6" t="e">
        <f>CONCATENATE(AK47,AM2)</f>
        <v>#REF!</v>
      </c>
      <c r="AM47" s="6" t="e">
        <f>#REF!</f>
        <v>#REF!</v>
      </c>
      <c r="AN47" s="5" t="e">
        <f>HLOOKUP(AL47,#REF!,#REF!,FALSE)</f>
        <v>#REF!</v>
      </c>
      <c r="AO47" s="28" t="e">
        <f>CONCATENATE(AO65,"e")</f>
        <v>#REF!</v>
      </c>
      <c r="AQ47" s="6" t="s">
        <v>608</v>
      </c>
      <c r="AR47" s="6" t="e">
        <f>#REF!</f>
        <v>#REF!</v>
      </c>
      <c r="AS47" s="6" t="e">
        <f>CONCATENATE(AR47,AT2)</f>
        <v>#REF!</v>
      </c>
      <c r="AT47" s="6" t="e">
        <f>#REF!</f>
        <v>#REF!</v>
      </c>
      <c r="AU47" s="5" t="e">
        <f>HLOOKUP(AS47,#REF!,#REF!,FALSE)</f>
        <v>#REF!</v>
      </c>
      <c r="AV47" s="28" t="e">
        <f>CONCATENATE(AV65,"e")</f>
        <v>#REF!</v>
      </c>
      <c r="AX47" s="6" t="s">
        <v>608</v>
      </c>
      <c r="AY47" s="6" t="e">
        <f>#REF!</f>
        <v>#REF!</v>
      </c>
      <c r="AZ47" s="6" t="e">
        <f>CONCATENATE(AY47,BA2)</f>
        <v>#REF!</v>
      </c>
      <c r="BA47" s="6" t="e">
        <f>#REF!</f>
        <v>#REF!</v>
      </c>
      <c r="BB47" s="5" t="e">
        <f>HLOOKUP(AZ47,#REF!,#REF!,FALSE)</f>
        <v>#REF!</v>
      </c>
      <c r="BC47" s="28" t="e">
        <f>CONCATENATE(BC65,"e")</f>
        <v>#REF!</v>
      </c>
      <c r="BE47" s="6" t="s">
        <v>608</v>
      </c>
      <c r="BF47" s="6" t="e">
        <f>#REF!</f>
        <v>#REF!</v>
      </c>
      <c r="BG47" s="6" t="e">
        <f>CONCATENATE(BF47,BH2)</f>
        <v>#REF!</v>
      </c>
      <c r="BH47" s="6" t="e">
        <f>#REF!</f>
        <v>#REF!</v>
      </c>
      <c r="BI47" s="5" t="e">
        <f>HLOOKUP(BG47,#REF!,#REF!,FALSE)</f>
        <v>#REF!</v>
      </c>
      <c r="BJ47" s="28" t="e">
        <f>CONCATENATE(BJ65,"e")</f>
        <v>#REF!</v>
      </c>
      <c r="BL47" s="6" t="s">
        <v>608</v>
      </c>
      <c r="BM47" s="6" t="e">
        <f>#REF!</f>
        <v>#REF!</v>
      </c>
      <c r="BN47" s="6" t="e">
        <f>CONCATENATE(BM47,BO2)</f>
        <v>#REF!</v>
      </c>
      <c r="BO47" s="6" t="e">
        <f>#REF!</f>
        <v>#REF!</v>
      </c>
      <c r="BP47" s="5" t="e">
        <f>HLOOKUP(BN47,#REF!,#REF!,FALSE)</f>
        <v>#REF!</v>
      </c>
      <c r="BQ47" s="28" t="e">
        <f>CONCATENATE(BQ65,"e")</f>
        <v>#REF!</v>
      </c>
    </row>
    <row r="48" spans="1:70">
      <c r="B48" t="e">
        <f>B25</f>
        <v>#REF!</v>
      </c>
      <c r="C48" t="e">
        <f>C25</f>
        <v>#REF!</v>
      </c>
      <c r="D48" t="e">
        <f>D25</f>
        <v>#REF!</v>
      </c>
      <c r="E48" s="1" t="e">
        <f>HLOOKUP(C48,#REF!,#REF!,FALSE)</f>
        <v>#REF!</v>
      </c>
      <c r="F48" t="e">
        <f>IF(E47&gt;=E48,0,1)</f>
        <v>#REF!</v>
      </c>
      <c r="G48" t="e">
        <f>IF(E44&gt;=E48,0,1)</f>
        <v>#REF!</v>
      </c>
      <c r="I48" t="e">
        <f t="shared" ref="I48:K63" si="20">I25</f>
        <v>#REF!</v>
      </c>
      <c r="J48" t="e">
        <f t="shared" si="20"/>
        <v>#REF!</v>
      </c>
      <c r="K48" t="e">
        <f t="shared" si="20"/>
        <v>#REF!</v>
      </c>
      <c r="L48" s="1" t="e">
        <f>HLOOKUP(J48,#REF!,#REF!,FALSE)</f>
        <v>#REF!</v>
      </c>
      <c r="M48" t="e">
        <f>IF(L47&gt;=L48,0,1)</f>
        <v>#REF!</v>
      </c>
      <c r="N48" t="e">
        <f>IF(L44&gt;=L48,0,1)</f>
        <v>#REF!</v>
      </c>
      <c r="P48" t="e">
        <f t="shared" ref="P48:R63" si="21">P25</f>
        <v>#REF!</v>
      </c>
      <c r="Q48" t="e">
        <f t="shared" si="21"/>
        <v>#REF!</v>
      </c>
      <c r="R48" t="e">
        <f t="shared" si="21"/>
        <v>#REF!</v>
      </c>
      <c r="S48" s="1" t="e">
        <f>HLOOKUP(Q48,#REF!,#REF!,FALSE)</f>
        <v>#REF!</v>
      </c>
      <c r="T48" t="e">
        <f>IF(S47&gt;=S48,0,1)</f>
        <v>#REF!</v>
      </c>
      <c r="U48" t="e">
        <f>IF(S44&gt;=S48,0,1)</f>
        <v>#REF!</v>
      </c>
      <c r="W48" t="e">
        <f t="shared" ref="W48:Y63" si="22">W25</f>
        <v>#REF!</v>
      </c>
      <c r="X48" t="e">
        <f t="shared" si="22"/>
        <v>#REF!</v>
      </c>
      <c r="Y48" t="e">
        <f t="shared" si="22"/>
        <v>#REF!</v>
      </c>
      <c r="Z48" s="1" t="e">
        <f>HLOOKUP(X48,#REF!,#REF!,FALSE)</f>
        <v>#REF!</v>
      </c>
      <c r="AA48" t="e">
        <f>IF(Z47&gt;=Z48,0,1)</f>
        <v>#REF!</v>
      </c>
      <c r="AB48" t="e">
        <f>IF(Z44&gt;=Z48,0,1)</f>
        <v>#REF!</v>
      </c>
      <c r="AD48" t="e">
        <f t="shared" ref="AD48:AF63" si="23">AD25</f>
        <v>#REF!</v>
      </c>
      <c r="AE48" t="e">
        <f t="shared" si="23"/>
        <v>#REF!</v>
      </c>
      <c r="AF48" t="e">
        <f t="shared" si="23"/>
        <v>#REF!</v>
      </c>
      <c r="AG48" s="1" t="e">
        <f>HLOOKUP(AE48,#REF!,#REF!,FALSE)</f>
        <v>#REF!</v>
      </c>
      <c r="AH48" t="e">
        <f>IF(AG47&gt;=AG48,0,1)</f>
        <v>#REF!</v>
      </c>
      <c r="AI48" t="e">
        <f>IF(AG44&gt;=AG48,0,1)</f>
        <v>#REF!</v>
      </c>
      <c r="AK48" t="e">
        <f t="shared" ref="AK48:AM63" si="24">AK25</f>
        <v>#REF!</v>
      </c>
      <c r="AL48" t="e">
        <f t="shared" si="24"/>
        <v>#REF!</v>
      </c>
      <c r="AM48" t="e">
        <f t="shared" si="24"/>
        <v>#REF!</v>
      </c>
      <c r="AN48" s="1" t="e">
        <f>HLOOKUP(AL48,#REF!,#REF!,FALSE)</f>
        <v>#REF!</v>
      </c>
      <c r="AO48" t="e">
        <f>IF(AN47&gt;=AN48,0,1)</f>
        <v>#REF!</v>
      </c>
      <c r="AP48" t="e">
        <f>IF(AN44&gt;=AN48,0,1)</f>
        <v>#REF!</v>
      </c>
      <c r="AR48" t="e">
        <f t="shared" ref="AR48:AT63" si="25">AR25</f>
        <v>#REF!</v>
      </c>
      <c r="AS48" t="e">
        <f t="shared" si="25"/>
        <v>#REF!</v>
      </c>
      <c r="AT48" t="e">
        <f t="shared" si="25"/>
        <v>#REF!</v>
      </c>
      <c r="AU48" s="1" t="e">
        <f>HLOOKUP(AS48,#REF!,#REF!,FALSE)</f>
        <v>#REF!</v>
      </c>
      <c r="AV48" t="e">
        <f>IF(AU47&gt;=AU48,0,1)</f>
        <v>#REF!</v>
      </c>
      <c r="AW48" t="e">
        <f>IF(AU44&gt;=AU48,0,1)</f>
        <v>#REF!</v>
      </c>
      <c r="AY48" t="e">
        <f t="shared" ref="AY48:BA63" si="26">AY25</f>
        <v>#REF!</v>
      </c>
      <c r="AZ48" t="e">
        <f t="shared" si="26"/>
        <v>#REF!</v>
      </c>
      <c r="BA48" t="e">
        <f t="shared" si="26"/>
        <v>#REF!</v>
      </c>
      <c r="BB48" s="1" t="e">
        <f>HLOOKUP(AZ48,#REF!,#REF!,FALSE)</f>
        <v>#REF!</v>
      </c>
      <c r="BC48" t="e">
        <f>IF(BB47&gt;=BB48,0,1)</f>
        <v>#REF!</v>
      </c>
      <c r="BD48" t="e">
        <f>IF(BB44&gt;=BB48,0,1)</f>
        <v>#REF!</v>
      </c>
      <c r="BF48" t="e">
        <f t="shared" ref="BF48:BH63" si="27">BF25</f>
        <v>#REF!</v>
      </c>
      <c r="BG48" t="e">
        <f t="shared" si="27"/>
        <v>#REF!</v>
      </c>
      <c r="BH48" t="e">
        <f t="shared" si="27"/>
        <v>#REF!</v>
      </c>
      <c r="BI48" s="1" t="e">
        <f>HLOOKUP(BG48,#REF!,#REF!,FALSE)</f>
        <v>#REF!</v>
      </c>
      <c r="BJ48" t="e">
        <f>IF(BI47&gt;=BI48,0,1)</f>
        <v>#REF!</v>
      </c>
      <c r="BK48" t="e">
        <f>IF(BI44&gt;=BI48,0,1)</f>
        <v>#REF!</v>
      </c>
      <c r="BM48" t="e">
        <f t="shared" ref="BM48:BO63" si="28">BM25</f>
        <v>#REF!</v>
      </c>
      <c r="BN48" t="e">
        <f t="shared" si="28"/>
        <v>#REF!</v>
      </c>
      <c r="BO48" t="e">
        <f t="shared" si="28"/>
        <v>#REF!</v>
      </c>
      <c r="BP48" s="1" t="e">
        <f>HLOOKUP(BN48,#REF!,#REF!,FALSE)</f>
        <v>#REF!</v>
      </c>
      <c r="BQ48" t="e">
        <f>IF(BP47&gt;=BP48,0,1)</f>
        <v>#REF!</v>
      </c>
      <c r="BR48" t="e">
        <f>IF(BP44&gt;=BP48,0,1)</f>
        <v>#REF!</v>
      </c>
    </row>
    <row r="49" spans="2:70">
      <c r="B49" t="e">
        <f t="shared" ref="B49:D63" si="29">B26</f>
        <v>#REF!</v>
      </c>
      <c r="C49" t="e">
        <f t="shared" si="29"/>
        <v>#REF!</v>
      </c>
      <c r="D49" t="e">
        <f t="shared" si="29"/>
        <v>#REF!</v>
      </c>
      <c r="E49" s="1" t="e">
        <f>HLOOKUP(C49,#REF!,#REF!,FALSE)</f>
        <v>#REF!</v>
      </c>
      <c r="F49" t="e">
        <f>IF(E47&gt;=E49,0,1)</f>
        <v>#REF!</v>
      </c>
      <c r="G49" t="e">
        <f>IF(E44&gt;=E49,0,1)</f>
        <v>#REF!</v>
      </c>
      <c r="I49" t="e">
        <f t="shared" si="20"/>
        <v>#REF!</v>
      </c>
      <c r="J49" t="e">
        <f t="shared" si="20"/>
        <v>#REF!</v>
      </c>
      <c r="K49" t="e">
        <f t="shared" si="20"/>
        <v>#REF!</v>
      </c>
      <c r="L49" s="1" t="e">
        <f>HLOOKUP(J49,#REF!,#REF!,FALSE)</f>
        <v>#REF!</v>
      </c>
      <c r="M49" t="e">
        <f>IF(L47&gt;=L49,0,1)</f>
        <v>#REF!</v>
      </c>
      <c r="N49" t="e">
        <f>IF(L44&gt;=L49,0,1)</f>
        <v>#REF!</v>
      </c>
      <c r="P49" t="e">
        <f t="shared" si="21"/>
        <v>#REF!</v>
      </c>
      <c r="Q49" t="e">
        <f t="shared" si="21"/>
        <v>#REF!</v>
      </c>
      <c r="R49" t="e">
        <f t="shared" si="21"/>
        <v>#REF!</v>
      </c>
      <c r="S49" s="1" t="e">
        <f>HLOOKUP(Q49,#REF!,#REF!,FALSE)</f>
        <v>#REF!</v>
      </c>
      <c r="T49" t="e">
        <f>IF(S47&gt;=S49,0,1)</f>
        <v>#REF!</v>
      </c>
      <c r="U49" t="e">
        <f>IF(S44&gt;=S49,0,1)</f>
        <v>#REF!</v>
      </c>
      <c r="W49" t="e">
        <f t="shared" si="22"/>
        <v>#REF!</v>
      </c>
      <c r="X49" t="e">
        <f t="shared" si="22"/>
        <v>#REF!</v>
      </c>
      <c r="Y49" t="e">
        <f t="shared" si="22"/>
        <v>#REF!</v>
      </c>
      <c r="Z49" s="1" t="e">
        <f>HLOOKUP(X49,#REF!,#REF!,FALSE)</f>
        <v>#REF!</v>
      </c>
      <c r="AA49" t="e">
        <f>IF(Z47&gt;=Z49,0,1)</f>
        <v>#REF!</v>
      </c>
      <c r="AB49" t="e">
        <f>IF(Z44&gt;=Z49,0,1)</f>
        <v>#REF!</v>
      </c>
      <c r="AD49" t="e">
        <f t="shared" si="23"/>
        <v>#REF!</v>
      </c>
      <c r="AE49" t="e">
        <f t="shared" si="23"/>
        <v>#REF!</v>
      </c>
      <c r="AF49" t="e">
        <f t="shared" si="23"/>
        <v>#REF!</v>
      </c>
      <c r="AG49" s="1" t="e">
        <f>HLOOKUP(AE49,#REF!,#REF!,FALSE)</f>
        <v>#REF!</v>
      </c>
      <c r="AH49" t="e">
        <f>IF(AG47&gt;=AG49,0,1)</f>
        <v>#REF!</v>
      </c>
      <c r="AI49" t="e">
        <f>IF(AG44&gt;=AG49,0,1)</f>
        <v>#REF!</v>
      </c>
      <c r="AK49" t="e">
        <f t="shared" si="24"/>
        <v>#REF!</v>
      </c>
      <c r="AL49" t="e">
        <f t="shared" si="24"/>
        <v>#REF!</v>
      </c>
      <c r="AM49" t="e">
        <f t="shared" si="24"/>
        <v>#REF!</v>
      </c>
      <c r="AN49" s="1" t="e">
        <f>HLOOKUP(AL49,#REF!,#REF!,FALSE)</f>
        <v>#REF!</v>
      </c>
      <c r="AO49" t="e">
        <f>IF(AN47&gt;=AN49,0,1)</f>
        <v>#REF!</v>
      </c>
      <c r="AP49" t="e">
        <f>IF(AN44&gt;=AN49,0,1)</f>
        <v>#REF!</v>
      </c>
      <c r="AR49" t="e">
        <f t="shared" si="25"/>
        <v>#REF!</v>
      </c>
      <c r="AS49" t="e">
        <f t="shared" si="25"/>
        <v>#REF!</v>
      </c>
      <c r="AT49" t="e">
        <f t="shared" si="25"/>
        <v>#REF!</v>
      </c>
      <c r="AU49" s="1" t="e">
        <f>HLOOKUP(AS49,#REF!,#REF!,FALSE)</f>
        <v>#REF!</v>
      </c>
      <c r="AV49" t="e">
        <f>IF(AU47&gt;=AU49,0,1)</f>
        <v>#REF!</v>
      </c>
      <c r="AW49" t="e">
        <f>IF(AU44&gt;=AU49,0,1)</f>
        <v>#REF!</v>
      </c>
      <c r="AY49" t="e">
        <f t="shared" si="26"/>
        <v>#REF!</v>
      </c>
      <c r="AZ49" t="e">
        <f t="shared" si="26"/>
        <v>#REF!</v>
      </c>
      <c r="BA49" t="e">
        <f t="shared" si="26"/>
        <v>#REF!</v>
      </c>
      <c r="BB49" s="1" t="e">
        <f>HLOOKUP(AZ49,#REF!,#REF!,FALSE)</f>
        <v>#REF!</v>
      </c>
      <c r="BC49" t="e">
        <f>IF(BB47&gt;=BB49,0,1)</f>
        <v>#REF!</v>
      </c>
      <c r="BD49" t="e">
        <f>IF(BB44&gt;=BB49,0,1)</f>
        <v>#REF!</v>
      </c>
      <c r="BF49" t="e">
        <f t="shared" si="27"/>
        <v>#REF!</v>
      </c>
      <c r="BG49" t="e">
        <f t="shared" si="27"/>
        <v>#REF!</v>
      </c>
      <c r="BH49" t="e">
        <f t="shared" si="27"/>
        <v>#REF!</v>
      </c>
      <c r="BI49" s="1" t="e">
        <f>HLOOKUP(BG49,#REF!,#REF!,FALSE)</f>
        <v>#REF!</v>
      </c>
      <c r="BJ49" t="e">
        <f>IF(BI47&gt;=BI49,0,1)</f>
        <v>#REF!</v>
      </c>
      <c r="BK49" t="e">
        <f>IF(BI44&gt;=BI49,0,1)</f>
        <v>#REF!</v>
      </c>
      <c r="BM49" t="e">
        <f t="shared" si="28"/>
        <v>#REF!</v>
      </c>
      <c r="BN49" t="e">
        <f t="shared" si="28"/>
        <v>#REF!</v>
      </c>
      <c r="BO49" t="e">
        <f t="shared" si="28"/>
        <v>#REF!</v>
      </c>
      <c r="BP49" s="1" t="e">
        <f>HLOOKUP(BN49,#REF!,#REF!,FALSE)</f>
        <v>#REF!</v>
      </c>
      <c r="BQ49" t="e">
        <f>IF(BP47&gt;=BP49,0,1)</f>
        <v>#REF!</v>
      </c>
      <c r="BR49" t="e">
        <f>IF(BP44&gt;=BP49,0,1)</f>
        <v>#REF!</v>
      </c>
    </row>
    <row r="50" spans="2:70">
      <c r="B50" t="e">
        <f t="shared" si="29"/>
        <v>#REF!</v>
      </c>
      <c r="C50" t="e">
        <f t="shared" si="29"/>
        <v>#REF!</v>
      </c>
      <c r="D50" t="e">
        <f t="shared" si="29"/>
        <v>#REF!</v>
      </c>
      <c r="E50" s="1" t="e">
        <f>HLOOKUP(C50,#REF!,#REF!,FALSE)</f>
        <v>#REF!</v>
      </c>
      <c r="F50" t="e">
        <f>IF(E47&gt;=E50,0,1)</f>
        <v>#REF!</v>
      </c>
      <c r="G50" t="e">
        <f>IF(E44&gt;=E50,0,1)</f>
        <v>#REF!</v>
      </c>
      <c r="I50" t="e">
        <f t="shared" si="20"/>
        <v>#REF!</v>
      </c>
      <c r="J50" t="e">
        <f t="shared" si="20"/>
        <v>#REF!</v>
      </c>
      <c r="K50" t="e">
        <f t="shared" si="20"/>
        <v>#REF!</v>
      </c>
      <c r="L50" s="1" t="e">
        <f>HLOOKUP(J50,#REF!,#REF!,FALSE)</f>
        <v>#REF!</v>
      </c>
      <c r="M50" t="e">
        <f>IF(L47&gt;=L50,0,1)</f>
        <v>#REF!</v>
      </c>
      <c r="N50" t="e">
        <f>IF(L44&gt;=L50,0,1)</f>
        <v>#REF!</v>
      </c>
      <c r="P50" t="e">
        <f t="shared" si="21"/>
        <v>#REF!</v>
      </c>
      <c r="Q50" t="e">
        <f t="shared" si="21"/>
        <v>#REF!</v>
      </c>
      <c r="R50" t="e">
        <f t="shared" si="21"/>
        <v>#REF!</v>
      </c>
      <c r="S50" s="1" t="e">
        <f>HLOOKUP(Q50,#REF!,#REF!,FALSE)</f>
        <v>#REF!</v>
      </c>
      <c r="T50" t="e">
        <f>IF(S47&gt;=S50,0,1)</f>
        <v>#REF!</v>
      </c>
      <c r="U50" t="e">
        <f>IF(S44&gt;=S50,0,1)</f>
        <v>#REF!</v>
      </c>
      <c r="W50" t="e">
        <f t="shared" si="22"/>
        <v>#REF!</v>
      </c>
      <c r="X50" t="e">
        <f t="shared" si="22"/>
        <v>#REF!</v>
      </c>
      <c r="Y50" t="e">
        <f t="shared" si="22"/>
        <v>#REF!</v>
      </c>
      <c r="Z50" s="1" t="e">
        <f>HLOOKUP(X50,#REF!,#REF!,FALSE)</f>
        <v>#REF!</v>
      </c>
      <c r="AA50" t="e">
        <f>IF(Z47&gt;=Z50,0,1)</f>
        <v>#REF!</v>
      </c>
      <c r="AB50" t="e">
        <f>IF(Z44&gt;=Z50,0,1)</f>
        <v>#REF!</v>
      </c>
      <c r="AD50" t="e">
        <f t="shared" si="23"/>
        <v>#REF!</v>
      </c>
      <c r="AE50" t="e">
        <f t="shared" si="23"/>
        <v>#REF!</v>
      </c>
      <c r="AF50" t="e">
        <f t="shared" si="23"/>
        <v>#REF!</v>
      </c>
      <c r="AG50" s="1" t="e">
        <f>HLOOKUP(AE50,#REF!,#REF!,FALSE)</f>
        <v>#REF!</v>
      </c>
      <c r="AH50" t="e">
        <f>IF(AG47&gt;=AG50,0,1)</f>
        <v>#REF!</v>
      </c>
      <c r="AI50" t="e">
        <f>IF(AG44&gt;=AG50,0,1)</f>
        <v>#REF!</v>
      </c>
      <c r="AK50" t="e">
        <f t="shared" si="24"/>
        <v>#REF!</v>
      </c>
      <c r="AL50" t="e">
        <f t="shared" si="24"/>
        <v>#REF!</v>
      </c>
      <c r="AM50" t="e">
        <f t="shared" si="24"/>
        <v>#REF!</v>
      </c>
      <c r="AN50" s="1" t="e">
        <f>HLOOKUP(AL50,#REF!,#REF!,FALSE)</f>
        <v>#REF!</v>
      </c>
      <c r="AO50" t="e">
        <f>IF(AN47&gt;=AN50,0,1)</f>
        <v>#REF!</v>
      </c>
      <c r="AP50" t="e">
        <f>IF(AN44&gt;=AN50,0,1)</f>
        <v>#REF!</v>
      </c>
      <c r="AR50" t="e">
        <f t="shared" si="25"/>
        <v>#REF!</v>
      </c>
      <c r="AS50" t="e">
        <f t="shared" si="25"/>
        <v>#REF!</v>
      </c>
      <c r="AT50" t="e">
        <f t="shared" si="25"/>
        <v>#REF!</v>
      </c>
      <c r="AU50" s="1" t="e">
        <f>HLOOKUP(AS50,#REF!,#REF!,FALSE)</f>
        <v>#REF!</v>
      </c>
      <c r="AV50" t="e">
        <f>IF(AU47&gt;=AU50,0,1)</f>
        <v>#REF!</v>
      </c>
      <c r="AW50" t="e">
        <f>IF(AU44&gt;=AU50,0,1)</f>
        <v>#REF!</v>
      </c>
      <c r="AY50" t="e">
        <f t="shared" si="26"/>
        <v>#REF!</v>
      </c>
      <c r="AZ50" t="e">
        <f t="shared" si="26"/>
        <v>#REF!</v>
      </c>
      <c r="BA50" t="e">
        <f t="shared" si="26"/>
        <v>#REF!</v>
      </c>
      <c r="BB50" s="1" t="e">
        <f>HLOOKUP(AZ50,#REF!,#REF!,FALSE)</f>
        <v>#REF!</v>
      </c>
      <c r="BC50" t="e">
        <f>IF(BB47&gt;=BB50,0,1)</f>
        <v>#REF!</v>
      </c>
      <c r="BD50" t="e">
        <f>IF(BB44&gt;=BB50,0,1)</f>
        <v>#REF!</v>
      </c>
      <c r="BF50" t="e">
        <f t="shared" si="27"/>
        <v>#REF!</v>
      </c>
      <c r="BG50" t="e">
        <f t="shared" si="27"/>
        <v>#REF!</v>
      </c>
      <c r="BH50" t="e">
        <f t="shared" si="27"/>
        <v>#REF!</v>
      </c>
      <c r="BI50" s="1" t="e">
        <f>HLOOKUP(BG50,#REF!,#REF!,FALSE)</f>
        <v>#REF!</v>
      </c>
      <c r="BJ50" t="e">
        <f>IF(BI47&gt;=BI50,0,1)</f>
        <v>#REF!</v>
      </c>
      <c r="BK50" t="e">
        <f>IF(BI44&gt;=BI50,0,1)</f>
        <v>#REF!</v>
      </c>
      <c r="BM50" t="e">
        <f t="shared" si="28"/>
        <v>#REF!</v>
      </c>
      <c r="BN50" t="e">
        <f t="shared" si="28"/>
        <v>#REF!</v>
      </c>
      <c r="BO50" t="e">
        <f t="shared" si="28"/>
        <v>#REF!</v>
      </c>
      <c r="BP50" s="1" t="e">
        <f>HLOOKUP(BN50,#REF!,#REF!,FALSE)</f>
        <v>#REF!</v>
      </c>
      <c r="BQ50" t="e">
        <f>IF(BP47&gt;=BP50,0,1)</f>
        <v>#REF!</v>
      </c>
      <c r="BR50" t="e">
        <f>IF(BP44&gt;=BP50,0,1)</f>
        <v>#REF!</v>
      </c>
    </row>
    <row r="51" spans="2:70">
      <c r="B51" t="e">
        <f t="shared" si="29"/>
        <v>#REF!</v>
      </c>
      <c r="C51" t="e">
        <f t="shared" si="29"/>
        <v>#REF!</v>
      </c>
      <c r="D51" t="e">
        <f t="shared" si="29"/>
        <v>#REF!</v>
      </c>
      <c r="E51" s="1" t="e">
        <f>HLOOKUP(C51,#REF!,#REF!,FALSE)</f>
        <v>#REF!</v>
      </c>
      <c r="F51" t="e">
        <f>IF(E47&gt;=E51,0,1)</f>
        <v>#REF!</v>
      </c>
      <c r="G51" t="e">
        <f>IF(E44&gt;=E51,0,1)</f>
        <v>#REF!</v>
      </c>
      <c r="I51" t="e">
        <f t="shared" si="20"/>
        <v>#REF!</v>
      </c>
      <c r="J51" t="e">
        <f t="shared" si="20"/>
        <v>#REF!</v>
      </c>
      <c r="K51" t="e">
        <f t="shared" si="20"/>
        <v>#REF!</v>
      </c>
      <c r="L51" s="1" t="e">
        <f>HLOOKUP(J51,#REF!,#REF!,FALSE)</f>
        <v>#REF!</v>
      </c>
      <c r="M51" t="e">
        <f>IF(L47&gt;=L51,0,1)</f>
        <v>#REF!</v>
      </c>
      <c r="N51" t="e">
        <f>IF(L44&gt;=L51,0,1)</f>
        <v>#REF!</v>
      </c>
      <c r="P51" t="e">
        <f t="shared" si="21"/>
        <v>#REF!</v>
      </c>
      <c r="Q51" t="e">
        <f t="shared" si="21"/>
        <v>#REF!</v>
      </c>
      <c r="R51" t="e">
        <f t="shared" si="21"/>
        <v>#REF!</v>
      </c>
      <c r="S51" s="1" t="e">
        <f>HLOOKUP(Q51,#REF!,#REF!,FALSE)</f>
        <v>#REF!</v>
      </c>
      <c r="T51" t="e">
        <f>IF(S47&gt;=S51,0,1)</f>
        <v>#REF!</v>
      </c>
      <c r="U51" t="e">
        <f>IF(S44&gt;=S51,0,1)</f>
        <v>#REF!</v>
      </c>
      <c r="W51" t="e">
        <f t="shared" si="22"/>
        <v>#REF!</v>
      </c>
      <c r="X51" t="e">
        <f t="shared" si="22"/>
        <v>#REF!</v>
      </c>
      <c r="Y51" t="e">
        <f t="shared" si="22"/>
        <v>#REF!</v>
      </c>
      <c r="Z51" s="1" t="e">
        <f>HLOOKUP(X51,#REF!,#REF!,FALSE)</f>
        <v>#REF!</v>
      </c>
      <c r="AA51" t="e">
        <f>IF(Z47&gt;=Z51,0,1)</f>
        <v>#REF!</v>
      </c>
      <c r="AB51" t="e">
        <f>IF(Z44&gt;=Z51,0,1)</f>
        <v>#REF!</v>
      </c>
      <c r="AD51" t="e">
        <f t="shared" si="23"/>
        <v>#REF!</v>
      </c>
      <c r="AE51" t="e">
        <f t="shared" si="23"/>
        <v>#REF!</v>
      </c>
      <c r="AF51" t="e">
        <f t="shared" si="23"/>
        <v>#REF!</v>
      </c>
      <c r="AG51" s="1" t="e">
        <f>HLOOKUP(AE51,#REF!,#REF!,FALSE)</f>
        <v>#REF!</v>
      </c>
      <c r="AH51" t="e">
        <f>IF(AG47&gt;=AG51,0,1)</f>
        <v>#REF!</v>
      </c>
      <c r="AI51" t="e">
        <f>IF(AG44&gt;=AG51,0,1)</f>
        <v>#REF!</v>
      </c>
      <c r="AK51" t="e">
        <f t="shared" si="24"/>
        <v>#REF!</v>
      </c>
      <c r="AL51" t="e">
        <f t="shared" si="24"/>
        <v>#REF!</v>
      </c>
      <c r="AM51" t="e">
        <f t="shared" si="24"/>
        <v>#REF!</v>
      </c>
      <c r="AN51" s="1" t="e">
        <f>HLOOKUP(AL51,#REF!,#REF!,FALSE)</f>
        <v>#REF!</v>
      </c>
      <c r="AO51" t="e">
        <f>IF(AN47&gt;=AN51,0,1)</f>
        <v>#REF!</v>
      </c>
      <c r="AP51" t="e">
        <f>IF(AN44&gt;=AN51,0,1)</f>
        <v>#REF!</v>
      </c>
      <c r="AR51" t="e">
        <f t="shared" si="25"/>
        <v>#REF!</v>
      </c>
      <c r="AS51" t="e">
        <f t="shared" si="25"/>
        <v>#REF!</v>
      </c>
      <c r="AT51" t="e">
        <f t="shared" si="25"/>
        <v>#REF!</v>
      </c>
      <c r="AU51" s="1" t="e">
        <f>HLOOKUP(AS51,#REF!,#REF!,FALSE)</f>
        <v>#REF!</v>
      </c>
      <c r="AV51" t="e">
        <f>IF(AU47&gt;=AU51,0,1)</f>
        <v>#REF!</v>
      </c>
      <c r="AW51" t="e">
        <f>IF(AU44&gt;=AU51,0,1)</f>
        <v>#REF!</v>
      </c>
      <c r="AY51" t="e">
        <f t="shared" si="26"/>
        <v>#REF!</v>
      </c>
      <c r="AZ51" t="e">
        <f t="shared" si="26"/>
        <v>#REF!</v>
      </c>
      <c r="BA51" t="e">
        <f t="shared" si="26"/>
        <v>#REF!</v>
      </c>
      <c r="BB51" s="1" t="e">
        <f>HLOOKUP(AZ51,#REF!,#REF!,FALSE)</f>
        <v>#REF!</v>
      </c>
      <c r="BC51" t="e">
        <f>IF(BB47&gt;=BB51,0,1)</f>
        <v>#REF!</v>
      </c>
      <c r="BD51" t="e">
        <f>IF(BB44&gt;=BB51,0,1)</f>
        <v>#REF!</v>
      </c>
      <c r="BF51" t="e">
        <f t="shared" si="27"/>
        <v>#REF!</v>
      </c>
      <c r="BG51" t="e">
        <f t="shared" si="27"/>
        <v>#REF!</v>
      </c>
      <c r="BH51" t="e">
        <f t="shared" si="27"/>
        <v>#REF!</v>
      </c>
      <c r="BI51" s="1" t="e">
        <f>HLOOKUP(BG51,#REF!,#REF!,FALSE)</f>
        <v>#REF!</v>
      </c>
      <c r="BJ51" t="e">
        <f>IF(BI47&gt;=BI51,0,1)</f>
        <v>#REF!</v>
      </c>
      <c r="BK51" t="e">
        <f>IF(BI44&gt;=BI51,0,1)</f>
        <v>#REF!</v>
      </c>
      <c r="BM51" t="e">
        <f t="shared" si="28"/>
        <v>#REF!</v>
      </c>
      <c r="BN51" t="e">
        <f t="shared" si="28"/>
        <v>#REF!</v>
      </c>
      <c r="BO51" t="e">
        <f t="shared" si="28"/>
        <v>#REF!</v>
      </c>
      <c r="BP51" s="1" t="e">
        <f>HLOOKUP(BN51,#REF!,#REF!,FALSE)</f>
        <v>#REF!</v>
      </c>
      <c r="BQ51" t="e">
        <f>IF(BP47&gt;=BP51,0,1)</f>
        <v>#REF!</v>
      </c>
      <c r="BR51" t="e">
        <f>IF(BP44&gt;=BP51,0,1)</f>
        <v>#REF!</v>
      </c>
    </row>
    <row r="52" spans="2:70">
      <c r="B52" t="e">
        <f t="shared" si="29"/>
        <v>#REF!</v>
      </c>
      <c r="C52" t="e">
        <f t="shared" si="29"/>
        <v>#REF!</v>
      </c>
      <c r="D52" t="e">
        <f t="shared" si="29"/>
        <v>#REF!</v>
      </c>
      <c r="E52" s="1" t="e">
        <f>HLOOKUP(C52,#REF!,#REF!,FALSE)</f>
        <v>#REF!</v>
      </c>
      <c r="F52" t="e">
        <f>IF(E47&gt;=E52,0,1)</f>
        <v>#REF!</v>
      </c>
      <c r="G52" t="e">
        <f>IF(E44&gt;=E52,0,1)</f>
        <v>#REF!</v>
      </c>
      <c r="I52" t="e">
        <f t="shared" si="20"/>
        <v>#REF!</v>
      </c>
      <c r="J52" t="e">
        <f t="shared" si="20"/>
        <v>#REF!</v>
      </c>
      <c r="K52" t="e">
        <f t="shared" si="20"/>
        <v>#REF!</v>
      </c>
      <c r="L52" s="1" t="e">
        <f>HLOOKUP(J52,#REF!,#REF!,FALSE)</f>
        <v>#REF!</v>
      </c>
      <c r="M52" t="e">
        <f>IF(L47&gt;=L52,0,1)</f>
        <v>#REF!</v>
      </c>
      <c r="N52" t="e">
        <f>IF(L44&gt;=L52,0,1)</f>
        <v>#REF!</v>
      </c>
      <c r="P52" t="e">
        <f t="shared" si="21"/>
        <v>#REF!</v>
      </c>
      <c r="Q52" t="e">
        <f t="shared" si="21"/>
        <v>#REF!</v>
      </c>
      <c r="R52" t="e">
        <f t="shared" si="21"/>
        <v>#REF!</v>
      </c>
      <c r="S52" s="1" t="e">
        <f>HLOOKUP(Q52,#REF!,#REF!,FALSE)</f>
        <v>#REF!</v>
      </c>
      <c r="T52" t="e">
        <f>IF(S47&gt;=S52,0,1)</f>
        <v>#REF!</v>
      </c>
      <c r="U52" t="e">
        <f>IF(S44&gt;=S52,0,1)</f>
        <v>#REF!</v>
      </c>
      <c r="W52" t="e">
        <f t="shared" si="22"/>
        <v>#REF!</v>
      </c>
      <c r="X52" t="e">
        <f t="shared" si="22"/>
        <v>#REF!</v>
      </c>
      <c r="Y52" t="e">
        <f t="shared" si="22"/>
        <v>#REF!</v>
      </c>
      <c r="Z52" s="1" t="e">
        <f>HLOOKUP(X52,#REF!,#REF!,FALSE)</f>
        <v>#REF!</v>
      </c>
      <c r="AA52" t="e">
        <f>IF(Z47&gt;=Z52,0,1)</f>
        <v>#REF!</v>
      </c>
      <c r="AB52" t="e">
        <f>IF(Z44&gt;=Z52,0,1)</f>
        <v>#REF!</v>
      </c>
      <c r="AD52" t="e">
        <f t="shared" si="23"/>
        <v>#REF!</v>
      </c>
      <c r="AE52" t="e">
        <f t="shared" si="23"/>
        <v>#REF!</v>
      </c>
      <c r="AF52" t="e">
        <f t="shared" si="23"/>
        <v>#REF!</v>
      </c>
      <c r="AG52" s="1" t="e">
        <f>HLOOKUP(AE52,#REF!,#REF!,FALSE)</f>
        <v>#REF!</v>
      </c>
      <c r="AH52" t="e">
        <f>IF(AG47&gt;=AG52,0,1)</f>
        <v>#REF!</v>
      </c>
      <c r="AI52" t="e">
        <f>IF(AG44&gt;=AG52,0,1)</f>
        <v>#REF!</v>
      </c>
      <c r="AK52" t="e">
        <f t="shared" si="24"/>
        <v>#REF!</v>
      </c>
      <c r="AL52" t="e">
        <f t="shared" si="24"/>
        <v>#REF!</v>
      </c>
      <c r="AM52" t="e">
        <f t="shared" si="24"/>
        <v>#REF!</v>
      </c>
      <c r="AN52" s="1" t="e">
        <f>HLOOKUP(AL52,#REF!,#REF!,FALSE)</f>
        <v>#REF!</v>
      </c>
      <c r="AO52" t="e">
        <f>IF(AN47&gt;=AN52,0,1)</f>
        <v>#REF!</v>
      </c>
      <c r="AP52" t="e">
        <f>IF(AN44&gt;=AN52,0,1)</f>
        <v>#REF!</v>
      </c>
      <c r="AR52" t="e">
        <f t="shared" si="25"/>
        <v>#REF!</v>
      </c>
      <c r="AS52" t="e">
        <f t="shared" si="25"/>
        <v>#REF!</v>
      </c>
      <c r="AT52" t="e">
        <f t="shared" si="25"/>
        <v>#REF!</v>
      </c>
      <c r="AU52" s="1" t="e">
        <f>HLOOKUP(AS52,#REF!,#REF!,FALSE)</f>
        <v>#REF!</v>
      </c>
      <c r="AV52" t="e">
        <f>IF(AU47&gt;=AU52,0,1)</f>
        <v>#REF!</v>
      </c>
      <c r="AW52" t="e">
        <f>IF(AU44&gt;=AU52,0,1)</f>
        <v>#REF!</v>
      </c>
      <c r="AY52" t="e">
        <f t="shared" si="26"/>
        <v>#REF!</v>
      </c>
      <c r="AZ52" t="e">
        <f t="shared" si="26"/>
        <v>#REF!</v>
      </c>
      <c r="BA52" t="e">
        <f t="shared" si="26"/>
        <v>#REF!</v>
      </c>
      <c r="BB52" s="1" t="e">
        <f>HLOOKUP(AZ52,#REF!,#REF!,FALSE)</f>
        <v>#REF!</v>
      </c>
      <c r="BC52" t="e">
        <f>IF(BB47&gt;=BB52,0,1)</f>
        <v>#REF!</v>
      </c>
      <c r="BD52" t="e">
        <f>IF(BB44&gt;=BB52,0,1)</f>
        <v>#REF!</v>
      </c>
      <c r="BF52" t="e">
        <f t="shared" si="27"/>
        <v>#REF!</v>
      </c>
      <c r="BG52" t="e">
        <f t="shared" si="27"/>
        <v>#REF!</v>
      </c>
      <c r="BH52" t="e">
        <f t="shared" si="27"/>
        <v>#REF!</v>
      </c>
      <c r="BI52" s="1" t="e">
        <f>HLOOKUP(BG52,#REF!,#REF!,FALSE)</f>
        <v>#REF!</v>
      </c>
      <c r="BJ52" t="e">
        <f>IF(BI47&gt;=BI52,0,1)</f>
        <v>#REF!</v>
      </c>
      <c r="BK52" t="e">
        <f>IF(BI44&gt;=BI52,0,1)</f>
        <v>#REF!</v>
      </c>
      <c r="BM52" t="e">
        <f t="shared" si="28"/>
        <v>#REF!</v>
      </c>
      <c r="BN52" t="e">
        <f t="shared" si="28"/>
        <v>#REF!</v>
      </c>
      <c r="BO52" t="e">
        <f t="shared" si="28"/>
        <v>#REF!</v>
      </c>
      <c r="BP52" s="1" t="e">
        <f>HLOOKUP(BN52,#REF!,#REF!,FALSE)</f>
        <v>#REF!</v>
      </c>
      <c r="BQ52" t="e">
        <f>IF(BP47&gt;=BP52,0,1)</f>
        <v>#REF!</v>
      </c>
      <c r="BR52" t="e">
        <f>IF(BP44&gt;=BP52,0,1)</f>
        <v>#REF!</v>
      </c>
    </row>
    <row r="53" spans="2:70">
      <c r="B53" t="e">
        <f t="shared" si="29"/>
        <v>#REF!</v>
      </c>
      <c r="C53" t="e">
        <f t="shared" si="29"/>
        <v>#REF!</v>
      </c>
      <c r="D53" t="e">
        <f t="shared" si="29"/>
        <v>#REF!</v>
      </c>
      <c r="E53" s="1" t="e">
        <f>HLOOKUP(C53,#REF!,#REF!,FALSE)</f>
        <v>#REF!</v>
      </c>
      <c r="F53" t="e">
        <f>IF(E47&gt;=E53,0,1)</f>
        <v>#REF!</v>
      </c>
      <c r="G53" t="e">
        <f>IF(E44&gt;=E53,0,1)</f>
        <v>#REF!</v>
      </c>
      <c r="I53" t="e">
        <f t="shared" si="20"/>
        <v>#REF!</v>
      </c>
      <c r="J53" t="e">
        <f t="shared" si="20"/>
        <v>#REF!</v>
      </c>
      <c r="K53" t="e">
        <f t="shared" si="20"/>
        <v>#REF!</v>
      </c>
      <c r="L53" s="1" t="e">
        <f>HLOOKUP(J53,#REF!,#REF!,FALSE)</f>
        <v>#REF!</v>
      </c>
      <c r="M53" t="e">
        <f>IF(L47&gt;=L53,0,1)</f>
        <v>#REF!</v>
      </c>
      <c r="N53" t="e">
        <f>IF(L44&gt;=L53,0,1)</f>
        <v>#REF!</v>
      </c>
      <c r="P53" t="e">
        <f t="shared" si="21"/>
        <v>#REF!</v>
      </c>
      <c r="Q53" t="e">
        <f t="shared" si="21"/>
        <v>#REF!</v>
      </c>
      <c r="R53" t="e">
        <f t="shared" si="21"/>
        <v>#REF!</v>
      </c>
      <c r="S53" s="1" t="e">
        <f>HLOOKUP(Q53,#REF!,#REF!,FALSE)</f>
        <v>#REF!</v>
      </c>
      <c r="T53" t="e">
        <f>IF(S47&gt;=S53,0,1)</f>
        <v>#REF!</v>
      </c>
      <c r="U53" t="e">
        <f>IF(S44&gt;=S53,0,1)</f>
        <v>#REF!</v>
      </c>
      <c r="W53" t="e">
        <f t="shared" si="22"/>
        <v>#REF!</v>
      </c>
      <c r="X53" t="e">
        <f t="shared" si="22"/>
        <v>#REF!</v>
      </c>
      <c r="Y53" t="e">
        <f t="shared" si="22"/>
        <v>#REF!</v>
      </c>
      <c r="Z53" s="1" t="e">
        <f>HLOOKUP(X53,#REF!,#REF!,FALSE)</f>
        <v>#REF!</v>
      </c>
      <c r="AA53" t="e">
        <f>IF(Z47&gt;=Z53,0,1)</f>
        <v>#REF!</v>
      </c>
      <c r="AB53" t="e">
        <f>IF(Z44&gt;=Z53,0,1)</f>
        <v>#REF!</v>
      </c>
      <c r="AD53" t="e">
        <f t="shared" si="23"/>
        <v>#REF!</v>
      </c>
      <c r="AE53" t="e">
        <f t="shared" si="23"/>
        <v>#REF!</v>
      </c>
      <c r="AF53" t="e">
        <f t="shared" si="23"/>
        <v>#REF!</v>
      </c>
      <c r="AG53" s="1" t="e">
        <f>HLOOKUP(AE53,#REF!,#REF!,FALSE)</f>
        <v>#REF!</v>
      </c>
      <c r="AH53" t="e">
        <f>IF(AG47&gt;=AG53,0,1)</f>
        <v>#REF!</v>
      </c>
      <c r="AI53" t="e">
        <f>IF(AG44&gt;=AG53,0,1)</f>
        <v>#REF!</v>
      </c>
      <c r="AK53" t="e">
        <f t="shared" si="24"/>
        <v>#REF!</v>
      </c>
      <c r="AL53" t="e">
        <f t="shared" si="24"/>
        <v>#REF!</v>
      </c>
      <c r="AM53" t="e">
        <f t="shared" si="24"/>
        <v>#REF!</v>
      </c>
      <c r="AN53" s="1" t="e">
        <f>HLOOKUP(AL53,#REF!,#REF!,FALSE)</f>
        <v>#REF!</v>
      </c>
      <c r="AO53" t="e">
        <f>IF(AN47&gt;=AN53,0,1)</f>
        <v>#REF!</v>
      </c>
      <c r="AP53" t="e">
        <f>IF(AN44&gt;=AN53,0,1)</f>
        <v>#REF!</v>
      </c>
      <c r="AR53" t="e">
        <f t="shared" si="25"/>
        <v>#REF!</v>
      </c>
      <c r="AS53" t="e">
        <f t="shared" si="25"/>
        <v>#REF!</v>
      </c>
      <c r="AT53" t="e">
        <f t="shared" si="25"/>
        <v>#REF!</v>
      </c>
      <c r="AU53" s="1" t="e">
        <f>HLOOKUP(AS53,#REF!,#REF!,FALSE)</f>
        <v>#REF!</v>
      </c>
      <c r="AV53" t="e">
        <f>IF(AU47&gt;=AU53,0,1)</f>
        <v>#REF!</v>
      </c>
      <c r="AW53" t="e">
        <f>IF(AU44&gt;=AU53,0,1)</f>
        <v>#REF!</v>
      </c>
      <c r="AY53" t="e">
        <f t="shared" si="26"/>
        <v>#REF!</v>
      </c>
      <c r="AZ53" t="e">
        <f t="shared" si="26"/>
        <v>#REF!</v>
      </c>
      <c r="BA53" t="e">
        <f t="shared" si="26"/>
        <v>#REF!</v>
      </c>
      <c r="BB53" s="1" t="e">
        <f>HLOOKUP(AZ53,#REF!,#REF!,FALSE)</f>
        <v>#REF!</v>
      </c>
      <c r="BC53" t="e">
        <f>IF(BB47&gt;=BB53,0,1)</f>
        <v>#REF!</v>
      </c>
      <c r="BD53" t="e">
        <f>IF(BB44&gt;=BB53,0,1)</f>
        <v>#REF!</v>
      </c>
      <c r="BF53" t="e">
        <f t="shared" si="27"/>
        <v>#REF!</v>
      </c>
      <c r="BG53" t="e">
        <f t="shared" si="27"/>
        <v>#REF!</v>
      </c>
      <c r="BH53" t="e">
        <f t="shared" si="27"/>
        <v>#REF!</v>
      </c>
      <c r="BI53" s="1" t="e">
        <f>HLOOKUP(BG53,#REF!,#REF!,FALSE)</f>
        <v>#REF!</v>
      </c>
      <c r="BJ53" t="e">
        <f>IF(BI47&gt;=BI53,0,1)</f>
        <v>#REF!</v>
      </c>
      <c r="BK53" t="e">
        <f>IF(BI44&gt;=BI53,0,1)</f>
        <v>#REF!</v>
      </c>
      <c r="BM53" t="e">
        <f t="shared" si="28"/>
        <v>#REF!</v>
      </c>
      <c r="BN53" t="e">
        <f t="shared" si="28"/>
        <v>#REF!</v>
      </c>
      <c r="BO53" t="e">
        <f t="shared" si="28"/>
        <v>#REF!</v>
      </c>
      <c r="BP53" s="1" t="e">
        <f>HLOOKUP(BN53,#REF!,#REF!,FALSE)</f>
        <v>#REF!</v>
      </c>
      <c r="BQ53" t="e">
        <f>IF(BP47&gt;=BP53,0,1)</f>
        <v>#REF!</v>
      </c>
      <c r="BR53" t="e">
        <f>IF(BP44&gt;=BP53,0,1)</f>
        <v>#REF!</v>
      </c>
    </row>
    <row r="54" spans="2:70">
      <c r="B54" t="e">
        <f t="shared" si="29"/>
        <v>#REF!</v>
      </c>
      <c r="C54" t="e">
        <f t="shared" si="29"/>
        <v>#REF!</v>
      </c>
      <c r="D54" t="e">
        <f t="shared" si="29"/>
        <v>#REF!</v>
      </c>
      <c r="E54" s="1" t="e">
        <f>HLOOKUP(C54,#REF!,#REF!,FALSE)</f>
        <v>#REF!</v>
      </c>
      <c r="F54" t="e">
        <f>IF(E47&gt;=E54,0,1)</f>
        <v>#REF!</v>
      </c>
      <c r="G54" t="e">
        <f>IF(E44&gt;=E54,0,1)</f>
        <v>#REF!</v>
      </c>
      <c r="I54" t="e">
        <f t="shared" si="20"/>
        <v>#REF!</v>
      </c>
      <c r="J54" t="e">
        <f t="shared" si="20"/>
        <v>#REF!</v>
      </c>
      <c r="K54" t="e">
        <f t="shared" si="20"/>
        <v>#REF!</v>
      </c>
      <c r="L54" s="1" t="e">
        <f>HLOOKUP(J54,#REF!,#REF!,FALSE)</f>
        <v>#REF!</v>
      </c>
      <c r="M54" t="e">
        <f>IF(L47&gt;=L54,0,1)</f>
        <v>#REF!</v>
      </c>
      <c r="N54" t="e">
        <f>IF(L44&gt;=L54,0,1)</f>
        <v>#REF!</v>
      </c>
      <c r="P54" t="e">
        <f t="shared" si="21"/>
        <v>#REF!</v>
      </c>
      <c r="Q54" t="e">
        <f t="shared" si="21"/>
        <v>#REF!</v>
      </c>
      <c r="R54" t="e">
        <f t="shared" si="21"/>
        <v>#REF!</v>
      </c>
      <c r="S54" s="1" t="e">
        <f>HLOOKUP(Q54,#REF!,#REF!,FALSE)</f>
        <v>#REF!</v>
      </c>
      <c r="T54" t="e">
        <f>IF(S47&gt;=S54,0,1)</f>
        <v>#REF!</v>
      </c>
      <c r="U54" t="e">
        <f>IF(S44&gt;=S54,0,1)</f>
        <v>#REF!</v>
      </c>
      <c r="W54" t="e">
        <f t="shared" si="22"/>
        <v>#REF!</v>
      </c>
      <c r="X54" t="e">
        <f t="shared" si="22"/>
        <v>#REF!</v>
      </c>
      <c r="Y54" t="e">
        <f t="shared" si="22"/>
        <v>#REF!</v>
      </c>
      <c r="Z54" s="1" t="e">
        <f>HLOOKUP(X54,#REF!,#REF!,FALSE)</f>
        <v>#REF!</v>
      </c>
      <c r="AA54" t="e">
        <f>IF(Z47&gt;=Z54,0,1)</f>
        <v>#REF!</v>
      </c>
      <c r="AB54" t="e">
        <f>IF(Z44&gt;=Z54,0,1)</f>
        <v>#REF!</v>
      </c>
      <c r="AD54" t="e">
        <f t="shared" si="23"/>
        <v>#REF!</v>
      </c>
      <c r="AE54" t="e">
        <f t="shared" si="23"/>
        <v>#REF!</v>
      </c>
      <c r="AF54" t="e">
        <f t="shared" si="23"/>
        <v>#REF!</v>
      </c>
      <c r="AG54" s="1" t="e">
        <f>HLOOKUP(AE54,#REF!,#REF!,FALSE)</f>
        <v>#REF!</v>
      </c>
      <c r="AH54" t="e">
        <f>IF(AG47&gt;=AG54,0,1)</f>
        <v>#REF!</v>
      </c>
      <c r="AI54" t="e">
        <f>IF(AG44&gt;=AG54,0,1)</f>
        <v>#REF!</v>
      </c>
      <c r="AK54" t="e">
        <f t="shared" si="24"/>
        <v>#REF!</v>
      </c>
      <c r="AL54" t="e">
        <f t="shared" si="24"/>
        <v>#REF!</v>
      </c>
      <c r="AM54" t="e">
        <f t="shared" si="24"/>
        <v>#REF!</v>
      </c>
      <c r="AN54" s="1" t="e">
        <f>HLOOKUP(AL54,#REF!,#REF!,FALSE)</f>
        <v>#REF!</v>
      </c>
      <c r="AO54" t="e">
        <f>IF(AN47&gt;=AN54,0,1)</f>
        <v>#REF!</v>
      </c>
      <c r="AP54" t="e">
        <f>IF(AN44&gt;=AN54,0,1)</f>
        <v>#REF!</v>
      </c>
      <c r="AR54" t="e">
        <f t="shared" si="25"/>
        <v>#REF!</v>
      </c>
      <c r="AS54" t="e">
        <f t="shared" si="25"/>
        <v>#REF!</v>
      </c>
      <c r="AT54" t="e">
        <f t="shared" si="25"/>
        <v>#REF!</v>
      </c>
      <c r="AU54" s="1" t="e">
        <f>HLOOKUP(AS54,#REF!,#REF!,FALSE)</f>
        <v>#REF!</v>
      </c>
      <c r="AV54" t="e">
        <f>IF(AU47&gt;=AU54,0,1)</f>
        <v>#REF!</v>
      </c>
      <c r="AW54" t="e">
        <f>IF(AU44&gt;=AU54,0,1)</f>
        <v>#REF!</v>
      </c>
      <c r="AY54" t="e">
        <f t="shared" si="26"/>
        <v>#REF!</v>
      </c>
      <c r="AZ54" t="e">
        <f t="shared" si="26"/>
        <v>#REF!</v>
      </c>
      <c r="BA54" t="e">
        <f t="shared" si="26"/>
        <v>#REF!</v>
      </c>
      <c r="BB54" s="1" t="e">
        <f>HLOOKUP(AZ54,#REF!,#REF!,FALSE)</f>
        <v>#REF!</v>
      </c>
      <c r="BC54" t="e">
        <f>IF(BB47&gt;=BB54,0,1)</f>
        <v>#REF!</v>
      </c>
      <c r="BD54" t="e">
        <f>IF(BB44&gt;=BB54,0,1)</f>
        <v>#REF!</v>
      </c>
      <c r="BF54" t="e">
        <f t="shared" si="27"/>
        <v>#REF!</v>
      </c>
      <c r="BG54" t="e">
        <f t="shared" si="27"/>
        <v>#REF!</v>
      </c>
      <c r="BH54" t="e">
        <f t="shared" si="27"/>
        <v>#REF!</v>
      </c>
      <c r="BI54" s="1" t="e">
        <f>HLOOKUP(BG54,#REF!,#REF!,FALSE)</f>
        <v>#REF!</v>
      </c>
      <c r="BJ54" t="e">
        <f>IF(BI47&gt;=BI54,0,1)</f>
        <v>#REF!</v>
      </c>
      <c r="BK54" t="e">
        <f>IF(BI44&gt;=BI54,0,1)</f>
        <v>#REF!</v>
      </c>
      <c r="BM54" t="e">
        <f t="shared" si="28"/>
        <v>#REF!</v>
      </c>
      <c r="BN54" t="e">
        <f t="shared" si="28"/>
        <v>#REF!</v>
      </c>
      <c r="BO54" t="e">
        <f t="shared" si="28"/>
        <v>#REF!</v>
      </c>
      <c r="BP54" s="1" t="e">
        <f>HLOOKUP(BN54,#REF!,#REF!,FALSE)</f>
        <v>#REF!</v>
      </c>
      <c r="BQ54" t="e">
        <f>IF(BP47&gt;=BP54,0,1)</f>
        <v>#REF!</v>
      </c>
      <c r="BR54" t="e">
        <f>IF(BP44&gt;=BP54,0,1)</f>
        <v>#REF!</v>
      </c>
    </row>
    <row r="55" spans="2:70">
      <c r="B55" t="e">
        <f t="shared" si="29"/>
        <v>#REF!</v>
      </c>
      <c r="C55" t="e">
        <f t="shared" si="29"/>
        <v>#REF!</v>
      </c>
      <c r="D55" t="e">
        <f t="shared" si="29"/>
        <v>#REF!</v>
      </c>
      <c r="E55" s="1" t="e">
        <f>HLOOKUP(C55,#REF!,#REF!,FALSE)</f>
        <v>#REF!</v>
      </c>
      <c r="F55" t="e">
        <f>IF(E47&gt;=E55,0,1)</f>
        <v>#REF!</v>
      </c>
      <c r="G55" t="e">
        <f>IF(E44&gt;=E55,0,1)</f>
        <v>#REF!</v>
      </c>
      <c r="I55" t="e">
        <f t="shared" si="20"/>
        <v>#REF!</v>
      </c>
      <c r="J55" t="e">
        <f t="shared" si="20"/>
        <v>#REF!</v>
      </c>
      <c r="K55" t="e">
        <f t="shared" si="20"/>
        <v>#REF!</v>
      </c>
      <c r="L55" s="1" t="e">
        <f>HLOOKUP(J55,#REF!,#REF!,FALSE)</f>
        <v>#REF!</v>
      </c>
      <c r="M55" t="e">
        <f>IF(L47&gt;=L55,0,1)</f>
        <v>#REF!</v>
      </c>
      <c r="N55" t="e">
        <f>IF(L44&gt;=L55,0,1)</f>
        <v>#REF!</v>
      </c>
      <c r="P55" t="e">
        <f t="shared" si="21"/>
        <v>#REF!</v>
      </c>
      <c r="Q55" t="e">
        <f t="shared" si="21"/>
        <v>#REF!</v>
      </c>
      <c r="R55" t="e">
        <f t="shared" si="21"/>
        <v>#REF!</v>
      </c>
      <c r="S55" s="1" t="e">
        <f>HLOOKUP(Q55,#REF!,#REF!,FALSE)</f>
        <v>#REF!</v>
      </c>
      <c r="T55" t="e">
        <f>IF(S47&gt;=S55,0,1)</f>
        <v>#REF!</v>
      </c>
      <c r="U55" t="e">
        <f>IF(S44&gt;=S55,0,1)</f>
        <v>#REF!</v>
      </c>
      <c r="W55" t="e">
        <f t="shared" si="22"/>
        <v>#REF!</v>
      </c>
      <c r="X55" t="e">
        <f t="shared" si="22"/>
        <v>#REF!</v>
      </c>
      <c r="Y55" t="e">
        <f t="shared" si="22"/>
        <v>#REF!</v>
      </c>
      <c r="Z55" s="1" t="e">
        <f>HLOOKUP(X55,#REF!,#REF!,FALSE)</f>
        <v>#REF!</v>
      </c>
      <c r="AA55" t="e">
        <f>IF(Z47&gt;=Z55,0,1)</f>
        <v>#REF!</v>
      </c>
      <c r="AB55" t="e">
        <f>IF(Z44&gt;=Z55,0,1)</f>
        <v>#REF!</v>
      </c>
      <c r="AD55" t="e">
        <f t="shared" si="23"/>
        <v>#REF!</v>
      </c>
      <c r="AE55" t="e">
        <f t="shared" si="23"/>
        <v>#REF!</v>
      </c>
      <c r="AF55" t="e">
        <f t="shared" si="23"/>
        <v>#REF!</v>
      </c>
      <c r="AG55" s="1" t="e">
        <f>HLOOKUP(AE55,#REF!,#REF!,FALSE)</f>
        <v>#REF!</v>
      </c>
      <c r="AH55" t="e">
        <f>IF(AG47&gt;=AG55,0,1)</f>
        <v>#REF!</v>
      </c>
      <c r="AI55" t="e">
        <f>IF(AG44&gt;=AG55,0,1)</f>
        <v>#REF!</v>
      </c>
      <c r="AK55" t="e">
        <f t="shared" si="24"/>
        <v>#REF!</v>
      </c>
      <c r="AL55" t="e">
        <f t="shared" si="24"/>
        <v>#REF!</v>
      </c>
      <c r="AM55" t="e">
        <f t="shared" si="24"/>
        <v>#REF!</v>
      </c>
      <c r="AN55" s="1" t="e">
        <f>HLOOKUP(AL55,#REF!,#REF!,FALSE)</f>
        <v>#REF!</v>
      </c>
      <c r="AO55" t="e">
        <f>IF(AN47&gt;=AN55,0,1)</f>
        <v>#REF!</v>
      </c>
      <c r="AP55" t="e">
        <f>IF(AN44&gt;=AN55,0,1)</f>
        <v>#REF!</v>
      </c>
      <c r="AR55" t="e">
        <f t="shared" si="25"/>
        <v>#REF!</v>
      </c>
      <c r="AS55" t="e">
        <f t="shared" si="25"/>
        <v>#REF!</v>
      </c>
      <c r="AT55" t="e">
        <f t="shared" si="25"/>
        <v>#REF!</v>
      </c>
      <c r="AU55" s="1" t="e">
        <f>HLOOKUP(AS55,#REF!,#REF!,FALSE)</f>
        <v>#REF!</v>
      </c>
      <c r="AV55" t="e">
        <f>IF(AU47&gt;=AU55,0,1)</f>
        <v>#REF!</v>
      </c>
      <c r="AW55" t="e">
        <f>IF(AU44&gt;=AU55,0,1)</f>
        <v>#REF!</v>
      </c>
      <c r="AY55" t="e">
        <f t="shared" si="26"/>
        <v>#REF!</v>
      </c>
      <c r="AZ55" t="e">
        <f t="shared" si="26"/>
        <v>#REF!</v>
      </c>
      <c r="BA55" t="e">
        <f t="shared" si="26"/>
        <v>#REF!</v>
      </c>
      <c r="BB55" s="1" t="e">
        <f>HLOOKUP(AZ55,#REF!,#REF!,FALSE)</f>
        <v>#REF!</v>
      </c>
      <c r="BC55" t="e">
        <f>IF(BB47&gt;=BB55,0,1)</f>
        <v>#REF!</v>
      </c>
      <c r="BD55" t="e">
        <f>IF(BB44&gt;=BB55,0,1)</f>
        <v>#REF!</v>
      </c>
      <c r="BF55" t="e">
        <f t="shared" si="27"/>
        <v>#REF!</v>
      </c>
      <c r="BG55" t="e">
        <f t="shared" si="27"/>
        <v>#REF!</v>
      </c>
      <c r="BH55" t="e">
        <f t="shared" si="27"/>
        <v>#REF!</v>
      </c>
      <c r="BI55" s="1" t="e">
        <f>HLOOKUP(BG55,#REF!,#REF!,FALSE)</f>
        <v>#REF!</v>
      </c>
      <c r="BJ55" t="e">
        <f>IF(BI47&gt;=BI55,0,1)</f>
        <v>#REF!</v>
      </c>
      <c r="BK55" t="e">
        <f>IF(BI44&gt;=BI55,0,1)</f>
        <v>#REF!</v>
      </c>
      <c r="BM55" t="e">
        <f t="shared" si="28"/>
        <v>#REF!</v>
      </c>
      <c r="BN55" t="e">
        <f t="shared" si="28"/>
        <v>#REF!</v>
      </c>
      <c r="BO55" t="e">
        <f t="shared" si="28"/>
        <v>#REF!</v>
      </c>
      <c r="BP55" s="1" t="e">
        <f>HLOOKUP(BN55,#REF!,#REF!,FALSE)</f>
        <v>#REF!</v>
      </c>
      <c r="BQ55" t="e">
        <f>IF(BP47&gt;=BP55,0,1)</f>
        <v>#REF!</v>
      </c>
      <c r="BR55" t="e">
        <f>IF(BP44&gt;=BP55,0,1)</f>
        <v>#REF!</v>
      </c>
    </row>
    <row r="56" spans="2:70">
      <c r="B56" t="e">
        <f t="shared" si="29"/>
        <v>#REF!</v>
      </c>
      <c r="C56" t="e">
        <f t="shared" si="29"/>
        <v>#REF!</v>
      </c>
      <c r="D56" t="e">
        <f t="shared" si="29"/>
        <v>#REF!</v>
      </c>
      <c r="E56" s="1" t="e">
        <f>HLOOKUP(C56,#REF!,#REF!,FALSE)</f>
        <v>#REF!</v>
      </c>
      <c r="F56" t="e">
        <f>IF(E47&gt;=E56,0,1)</f>
        <v>#REF!</v>
      </c>
      <c r="G56" t="e">
        <f>IF(E44&gt;=E56,0,1)</f>
        <v>#REF!</v>
      </c>
      <c r="I56" t="e">
        <f t="shared" si="20"/>
        <v>#REF!</v>
      </c>
      <c r="J56" t="e">
        <f t="shared" si="20"/>
        <v>#REF!</v>
      </c>
      <c r="K56" t="e">
        <f t="shared" si="20"/>
        <v>#REF!</v>
      </c>
      <c r="L56" s="1" t="e">
        <f>HLOOKUP(J56,#REF!,#REF!,FALSE)</f>
        <v>#REF!</v>
      </c>
      <c r="M56" t="e">
        <f>IF(L47&gt;=L56,0,1)</f>
        <v>#REF!</v>
      </c>
      <c r="N56" t="e">
        <f>IF(L44&gt;=L56,0,1)</f>
        <v>#REF!</v>
      </c>
      <c r="P56" t="e">
        <f t="shared" si="21"/>
        <v>#REF!</v>
      </c>
      <c r="Q56" t="e">
        <f t="shared" si="21"/>
        <v>#REF!</v>
      </c>
      <c r="R56" t="e">
        <f t="shared" si="21"/>
        <v>#REF!</v>
      </c>
      <c r="S56" s="1" t="e">
        <f>HLOOKUP(Q56,#REF!,#REF!,FALSE)</f>
        <v>#REF!</v>
      </c>
      <c r="T56" t="e">
        <f>IF(S47&gt;=S56,0,1)</f>
        <v>#REF!</v>
      </c>
      <c r="U56" t="e">
        <f>IF(S44&gt;=S56,0,1)</f>
        <v>#REF!</v>
      </c>
      <c r="W56" t="e">
        <f t="shared" si="22"/>
        <v>#REF!</v>
      </c>
      <c r="X56" t="e">
        <f t="shared" si="22"/>
        <v>#REF!</v>
      </c>
      <c r="Y56" t="e">
        <f t="shared" si="22"/>
        <v>#REF!</v>
      </c>
      <c r="Z56" s="1" t="e">
        <f>HLOOKUP(X56,#REF!,#REF!,FALSE)</f>
        <v>#REF!</v>
      </c>
      <c r="AA56" t="e">
        <f>IF(Z47&gt;=Z56,0,1)</f>
        <v>#REF!</v>
      </c>
      <c r="AB56" t="e">
        <f>IF(Z44&gt;=Z56,0,1)</f>
        <v>#REF!</v>
      </c>
      <c r="AD56" t="e">
        <f t="shared" si="23"/>
        <v>#REF!</v>
      </c>
      <c r="AE56" t="e">
        <f t="shared" si="23"/>
        <v>#REF!</v>
      </c>
      <c r="AF56" t="e">
        <f t="shared" si="23"/>
        <v>#REF!</v>
      </c>
      <c r="AG56" s="1" t="e">
        <f>HLOOKUP(AE56,#REF!,#REF!,FALSE)</f>
        <v>#REF!</v>
      </c>
      <c r="AH56" t="e">
        <f>IF(AG47&gt;=AG56,0,1)</f>
        <v>#REF!</v>
      </c>
      <c r="AI56" t="e">
        <f>IF(AG44&gt;=AG56,0,1)</f>
        <v>#REF!</v>
      </c>
      <c r="AK56" t="e">
        <f t="shared" si="24"/>
        <v>#REF!</v>
      </c>
      <c r="AL56" t="e">
        <f t="shared" si="24"/>
        <v>#REF!</v>
      </c>
      <c r="AM56" t="e">
        <f t="shared" si="24"/>
        <v>#REF!</v>
      </c>
      <c r="AN56" s="1" t="e">
        <f>HLOOKUP(AL56,#REF!,#REF!,FALSE)</f>
        <v>#REF!</v>
      </c>
      <c r="AO56" t="e">
        <f>IF(AN47&gt;=AN56,0,1)</f>
        <v>#REF!</v>
      </c>
      <c r="AP56" t="e">
        <f>IF(AN44&gt;=AN56,0,1)</f>
        <v>#REF!</v>
      </c>
      <c r="AR56" t="e">
        <f t="shared" si="25"/>
        <v>#REF!</v>
      </c>
      <c r="AS56" t="e">
        <f t="shared" si="25"/>
        <v>#REF!</v>
      </c>
      <c r="AT56" t="e">
        <f t="shared" si="25"/>
        <v>#REF!</v>
      </c>
      <c r="AU56" s="1" t="e">
        <f>HLOOKUP(AS56,#REF!,#REF!,FALSE)</f>
        <v>#REF!</v>
      </c>
      <c r="AV56" t="e">
        <f>IF(AU47&gt;=AU56,0,1)</f>
        <v>#REF!</v>
      </c>
      <c r="AW56" t="e">
        <f>IF(AU44&gt;=AU56,0,1)</f>
        <v>#REF!</v>
      </c>
      <c r="AY56" t="e">
        <f t="shared" si="26"/>
        <v>#REF!</v>
      </c>
      <c r="AZ56" t="e">
        <f t="shared" si="26"/>
        <v>#REF!</v>
      </c>
      <c r="BA56" t="e">
        <f t="shared" si="26"/>
        <v>#REF!</v>
      </c>
      <c r="BB56" s="1" t="e">
        <f>HLOOKUP(AZ56,#REF!,#REF!,FALSE)</f>
        <v>#REF!</v>
      </c>
      <c r="BC56" t="e">
        <f>IF(BB47&gt;=BB56,0,1)</f>
        <v>#REF!</v>
      </c>
      <c r="BD56" t="e">
        <f>IF(BB44&gt;=BB56,0,1)</f>
        <v>#REF!</v>
      </c>
      <c r="BF56" t="e">
        <f t="shared" si="27"/>
        <v>#REF!</v>
      </c>
      <c r="BG56" t="e">
        <f t="shared" si="27"/>
        <v>#REF!</v>
      </c>
      <c r="BH56" t="e">
        <f t="shared" si="27"/>
        <v>#REF!</v>
      </c>
      <c r="BI56" s="1" t="e">
        <f>HLOOKUP(BG56,#REF!,#REF!,FALSE)</f>
        <v>#REF!</v>
      </c>
      <c r="BJ56" t="e">
        <f>IF(BI47&gt;=BI56,0,1)</f>
        <v>#REF!</v>
      </c>
      <c r="BK56" t="e">
        <f>IF(BI44&gt;=BI56,0,1)</f>
        <v>#REF!</v>
      </c>
      <c r="BM56" t="e">
        <f t="shared" si="28"/>
        <v>#REF!</v>
      </c>
      <c r="BN56" t="e">
        <f t="shared" si="28"/>
        <v>#REF!</v>
      </c>
      <c r="BO56" t="e">
        <f t="shared" si="28"/>
        <v>#REF!</v>
      </c>
      <c r="BP56" s="1" t="e">
        <f>HLOOKUP(BN56,#REF!,#REF!,FALSE)</f>
        <v>#REF!</v>
      </c>
      <c r="BQ56" t="e">
        <f>IF(BP47&gt;=BP56,0,1)</f>
        <v>#REF!</v>
      </c>
      <c r="BR56" t="e">
        <f>IF(BP44&gt;=BP56,0,1)</f>
        <v>#REF!</v>
      </c>
    </row>
    <row r="57" spans="2:70">
      <c r="B57" t="e">
        <f t="shared" si="29"/>
        <v>#REF!</v>
      </c>
      <c r="C57" t="e">
        <f t="shared" si="29"/>
        <v>#REF!</v>
      </c>
      <c r="D57" t="e">
        <f t="shared" si="29"/>
        <v>#REF!</v>
      </c>
      <c r="E57" s="1" t="e">
        <f>HLOOKUP(C57,#REF!,#REF!,FALSE)</f>
        <v>#REF!</v>
      </c>
      <c r="F57" t="e">
        <f>IF(E47&gt;=E57,0,1)</f>
        <v>#REF!</v>
      </c>
      <c r="G57" t="e">
        <f>IF(E44&gt;=E57,0,1)</f>
        <v>#REF!</v>
      </c>
      <c r="I57" t="e">
        <f t="shared" si="20"/>
        <v>#REF!</v>
      </c>
      <c r="J57" t="e">
        <f t="shared" si="20"/>
        <v>#REF!</v>
      </c>
      <c r="K57" t="e">
        <f t="shared" si="20"/>
        <v>#REF!</v>
      </c>
      <c r="L57" s="1" t="e">
        <f>HLOOKUP(J57,#REF!,#REF!,FALSE)</f>
        <v>#REF!</v>
      </c>
      <c r="M57" t="e">
        <f>IF(L47&gt;=L57,0,1)</f>
        <v>#REF!</v>
      </c>
      <c r="N57" t="e">
        <f>IF(L44&gt;=L57,0,1)</f>
        <v>#REF!</v>
      </c>
      <c r="P57" t="e">
        <f t="shared" si="21"/>
        <v>#REF!</v>
      </c>
      <c r="Q57" t="e">
        <f t="shared" si="21"/>
        <v>#REF!</v>
      </c>
      <c r="R57" t="e">
        <f t="shared" si="21"/>
        <v>#REF!</v>
      </c>
      <c r="S57" s="1" t="e">
        <f>HLOOKUP(Q57,#REF!,#REF!,FALSE)</f>
        <v>#REF!</v>
      </c>
      <c r="T57" t="e">
        <f>IF(S47&gt;=S57,0,1)</f>
        <v>#REF!</v>
      </c>
      <c r="U57" t="e">
        <f>IF(S44&gt;=S57,0,1)</f>
        <v>#REF!</v>
      </c>
      <c r="W57" t="e">
        <f t="shared" si="22"/>
        <v>#REF!</v>
      </c>
      <c r="X57" t="e">
        <f t="shared" si="22"/>
        <v>#REF!</v>
      </c>
      <c r="Y57" t="e">
        <f t="shared" si="22"/>
        <v>#REF!</v>
      </c>
      <c r="Z57" s="1" t="e">
        <f>HLOOKUP(X57,#REF!,#REF!,FALSE)</f>
        <v>#REF!</v>
      </c>
      <c r="AA57" t="e">
        <f>IF(Z47&gt;=Z57,0,1)</f>
        <v>#REF!</v>
      </c>
      <c r="AB57" t="e">
        <f>IF(Z44&gt;=Z57,0,1)</f>
        <v>#REF!</v>
      </c>
      <c r="AD57" t="e">
        <f t="shared" si="23"/>
        <v>#REF!</v>
      </c>
      <c r="AE57" t="e">
        <f t="shared" si="23"/>
        <v>#REF!</v>
      </c>
      <c r="AF57" t="e">
        <f t="shared" si="23"/>
        <v>#REF!</v>
      </c>
      <c r="AG57" s="1" t="e">
        <f>HLOOKUP(AE57,#REF!,#REF!,FALSE)</f>
        <v>#REF!</v>
      </c>
      <c r="AH57" t="e">
        <f>IF(AG47&gt;=AG57,0,1)</f>
        <v>#REF!</v>
      </c>
      <c r="AI57" t="e">
        <f>IF(AG44&gt;=AG57,0,1)</f>
        <v>#REF!</v>
      </c>
      <c r="AK57" t="e">
        <f t="shared" si="24"/>
        <v>#REF!</v>
      </c>
      <c r="AL57" t="e">
        <f t="shared" si="24"/>
        <v>#REF!</v>
      </c>
      <c r="AM57" t="e">
        <f t="shared" si="24"/>
        <v>#REF!</v>
      </c>
      <c r="AN57" s="1" t="e">
        <f>HLOOKUP(AL57,#REF!,#REF!,FALSE)</f>
        <v>#REF!</v>
      </c>
      <c r="AO57" t="e">
        <f>IF(AN47&gt;=AN57,0,1)</f>
        <v>#REF!</v>
      </c>
      <c r="AP57" t="e">
        <f>IF(AN44&gt;=AN57,0,1)</f>
        <v>#REF!</v>
      </c>
      <c r="AR57" t="e">
        <f t="shared" si="25"/>
        <v>#REF!</v>
      </c>
      <c r="AS57" t="e">
        <f t="shared" si="25"/>
        <v>#REF!</v>
      </c>
      <c r="AT57" t="e">
        <f t="shared" si="25"/>
        <v>#REF!</v>
      </c>
      <c r="AU57" s="1" t="e">
        <f>HLOOKUP(AS57,#REF!,#REF!,FALSE)</f>
        <v>#REF!</v>
      </c>
      <c r="AV57" t="e">
        <f>IF(AU47&gt;=AU57,0,1)</f>
        <v>#REF!</v>
      </c>
      <c r="AW57" t="e">
        <f>IF(AU44&gt;=AU57,0,1)</f>
        <v>#REF!</v>
      </c>
      <c r="AY57" t="e">
        <f t="shared" si="26"/>
        <v>#REF!</v>
      </c>
      <c r="AZ57" t="e">
        <f t="shared" si="26"/>
        <v>#REF!</v>
      </c>
      <c r="BA57" t="e">
        <f t="shared" si="26"/>
        <v>#REF!</v>
      </c>
      <c r="BB57" s="1" t="e">
        <f>HLOOKUP(AZ57,#REF!,#REF!,FALSE)</f>
        <v>#REF!</v>
      </c>
      <c r="BC57" t="e">
        <f>IF(BB47&gt;=BB57,0,1)</f>
        <v>#REF!</v>
      </c>
      <c r="BD57" t="e">
        <f>IF(BB44&gt;=BB57,0,1)</f>
        <v>#REF!</v>
      </c>
      <c r="BF57" t="e">
        <f t="shared" si="27"/>
        <v>#REF!</v>
      </c>
      <c r="BG57" t="e">
        <f t="shared" si="27"/>
        <v>#REF!</v>
      </c>
      <c r="BH57" t="e">
        <f t="shared" si="27"/>
        <v>#REF!</v>
      </c>
      <c r="BI57" s="1" t="e">
        <f>HLOOKUP(BG57,#REF!,#REF!,FALSE)</f>
        <v>#REF!</v>
      </c>
      <c r="BJ57" t="e">
        <f>IF(BI47&gt;=BI57,0,1)</f>
        <v>#REF!</v>
      </c>
      <c r="BK57" t="e">
        <f>IF(BI44&gt;=BI57,0,1)</f>
        <v>#REF!</v>
      </c>
      <c r="BM57" t="e">
        <f t="shared" si="28"/>
        <v>#REF!</v>
      </c>
      <c r="BN57" t="e">
        <f t="shared" si="28"/>
        <v>#REF!</v>
      </c>
      <c r="BO57" t="e">
        <f t="shared" si="28"/>
        <v>#REF!</v>
      </c>
      <c r="BP57" s="1" t="e">
        <f>HLOOKUP(BN57,#REF!,#REF!,FALSE)</f>
        <v>#REF!</v>
      </c>
      <c r="BQ57" t="e">
        <f>IF(BP47&gt;=BP57,0,1)</f>
        <v>#REF!</v>
      </c>
      <c r="BR57" t="e">
        <f>IF(BP44&gt;=BP57,0,1)</f>
        <v>#REF!</v>
      </c>
    </row>
    <row r="58" spans="2:70">
      <c r="B58" t="e">
        <f t="shared" si="29"/>
        <v>#REF!</v>
      </c>
      <c r="C58" t="e">
        <f t="shared" si="29"/>
        <v>#REF!</v>
      </c>
      <c r="D58" t="e">
        <f t="shared" si="29"/>
        <v>#REF!</v>
      </c>
      <c r="E58" s="1" t="e">
        <f>HLOOKUP(C58,#REF!,#REF!,FALSE)</f>
        <v>#REF!</v>
      </c>
      <c r="F58" t="e">
        <f>IF(E47&gt;=E58,0,1)</f>
        <v>#REF!</v>
      </c>
      <c r="G58" t="e">
        <f>IF(E44&gt;=E58,0,1)</f>
        <v>#REF!</v>
      </c>
      <c r="I58" t="e">
        <f t="shared" si="20"/>
        <v>#REF!</v>
      </c>
      <c r="J58" t="e">
        <f t="shared" si="20"/>
        <v>#REF!</v>
      </c>
      <c r="K58" t="e">
        <f t="shared" si="20"/>
        <v>#REF!</v>
      </c>
      <c r="L58" s="1" t="e">
        <f>HLOOKUP(J58,#REF!,#REF!,FALSE)</f>
        <v>#REF!</v>
      </c>
      <c r="M58" t="e">
        <f>IF(L47&gt;=L58,0,1)</f>
        <v>#REF!</v>
      </c>
      <c r="N58" t="e">
        <f>IF(L44&gt;=L58,0,1)</f>
        <v>#REF!</v>
      </c>
      <c r="P58" t="e">
        <f t="shared" si="21"/>
        <v>#REF!</v>
      </c>
      <c r="Q58" t="e">
        <f t="shared" si="21"/>
        <v>#REF!</v>
      </c>
      <c r="R58" t="e">
        <f t="shared" si="21"/>
        <v>#REF!</v>
      </c>
      <c r="S58" s="1" t="e">
        <f>HLOOKUP(Q58,#REF!,#REF!,FALSE)</f>
        <v>#REF!</v>
      </c>
      <c r="T58" t="e">
        <f>IF(S47&gt;=S58,0,1)</f>
        <v>#REF!</v>
      </c>
      <c r="U58" t="e">
        <f>IF(S44&gt;=S58,0,1)</f>
        <v>#REF!</v>
      </c>
      <c r="W58" t="e">
        <f t="shared" si="22"/>
        <v>#REF!</v>
      </c>
      <c r="X58" t="e">
        <f t="shared" si="22"/>
        <v>#REF!</v>
      </c>
      <c r="Y58" t="e">
        <f t="shared" si="22"/>
        <v>#REF!</v>
      </c>
      <c r="Z58" s="1" t="e">
        <f>HLOOKUP(X58,#REF!,#REF!,FALSE)</f>
        <v>#REF!</v>
      </c>
      <c r="AA58" t="e">
        <f>IF(Z47&gt;=Z58,0,1)</f>
        <v>#REF!</v>
      </c>
      <c r="AB58" t="e">
        <f>IF(Z44&gt;=Z58,0,1)</f>
        <v>#REF!</v>
      </c>
      <c r="AD58" t="e">
        <f t="shared" si="23"/>
        <v>#REF!</v>
      </c>
      <c r="AE58" t="e">
        <f t="shared" si="23"/>
        <v>#REF!</v>
      </c>
      <c r="AF58" t="e">
        <f t="shared" si="23"/>
        <v>#REF!</v>
      </c>
      <c r="AG58" s="1" t="e">
        <f>HLOOKUP(AE58,#REF!,#REF!,FALSE)</f>
        <v>#REF!</v>
      </c>
      <c r="AH58" t="e">
        <f>IF(AG47&gt;=AG58,0,1)</f>
        <v>#REF!</v>
      </c>
      <c r="AI58" t="e">
        <f>IF(AG44&gt;=AG58,0,1)</f>
        <v>#REF!</v>
      </c>
      <c r="AK58" t="e">
        <f t="shared" si="24"/>
        <v>#REF!</v>
      </c>
      <c r="AL58" t="e">
        <f t="shared" si="24"/>
        <v>#REF!</v>
      </c>
      <c r="AM58" t="e">
        <f t="shared" si="24"/>
        <v>#REF!</v>
      </c>
      <c r="AN58" s="1" t="e">
        <f>HLOOKUP(AL58,#REF!,#REF!,FALSE)</f>
        <v>#REF!</v>
      </c>
      <c r="AO58" t="e">
        <f>IF(AN47&gt;=AN58,0,1)</f>
        <v>#REF!</v>
      </c>
      <c r="AP58" t="e">
        <f>IF(AN44&gt;=AN58,0,1)</f>
        <v>#REF!</v>
      </c>
      <c r="AR58" t="e">
        <f t="shared" si="25"/>
        <v>#REF!</v>
      </c>
      <c r="AS58" t="e">
        <f t="shared" si="25"/>
        <v>#REF!</v>
      </c>
      <c r="AT58" t="e">
        <f t="shared" si="25"/>
        <v>#REF!</v>
      </c>
      <c r="AU58" s="1" t="e">
        <f>HLOOKUP(AS58,#REF!,#REF!,FALSE)</f>
        <v>#REF!</v>
      </c>
      <c r="AV58" t="e">
        <f>IF(AU47&gt;=AU58,0,1)</f>
        <v>#REF!</v>
      </c>
      <c r="AW58" t="e">
        <f>IF(AU44&gt;=AU58,0,1)</f>
        <v>#REF!</v>
      </c>
      <c r="AY58" t="e">
        <f t="shared" si="26"/>
        <v>#REF!</v>
      </c>
      <c r="AZ58" t="e">
        <f t="shared" si="26"/>
        <v>#REF!</v>
      </c>
      <c r="BA58" t="e">
        <f t="shared" si="26"/>
        <v>#REF!</v>
      </c>
      <c r="BB58" s="1" t="e">
        <f>HLOOKUP(AZ58,#REF!,#REF!,FALSE)</f>
        <v>#REF!</v>
      </c>
      <c r="BC58" t="e">
        <f>IF(BB47&gt;=BB58,0,1)</f>
        <v>#REF!</v>
      </c>
      <c r="BD58" t="e">
        <f>IF(BB44&gt;=BB58,0,1)</f>
        <v>#REF!</v>
      </c>
      <c r="BF58" t="e">
        <f t="shared" si="27"/>
        <v>#REF!</v>
      </c>
      <c r="BG58" t="e">
        <f t="shared" si="27"/>
        <v>#REF!</v>
      </c>
      <c r="BH58" t="e">
        <f t="shared" si="27"/>
        <v>#REF!</v>
      </c>
      <c r="BI58" s="1" t="e">
        <f>HLOOKUP(BG58,#REF!,#REF!,FALSE)</f>
        <v>#REF!</v>
      </c>
      <c r="BJ58" t="e">
        <f>IF(BI47&gt;=BI58,0,1)</f>
        <v>#REF!</v>
      </c>
      <c r="BK58" t="e">
        <f>IF(BI44&gt;=BI58,0,1)</f>
        <v>#REF!</v>
      </c>
      <c r="BM58" t="e">
        <f t="shared" si="28"/>
        <v>#REF!</v>
      </c>
      <c r="BN58" t="e">
        <f t="shared" si="28"/>
        <v>#REF!</v>
      </c>
      <c r="BO58" t="e">
        <f t="shared" si="28"/>
        <v>#REF!</v>
      </c>
      <c r="BP58" s="1" t="e">
        <f>HLOOKUP(BN58,#REF!,#REF!,FALSE)</f>
        <v>#REF!</v>
      </c>
      <c r="BQ58" t="e">
        <f>IF(BP47&gt;=BP58,0,1)</f>
        <v>#REF!</v>
      </c>
      <c r="BR58" t="e">
        <f>IF(BP44&gt;=BP58,0,1)</f>
        <v>#REF!</v>
      </c>
    </row>
    <row r="59" spans="2:70">
      <c r="B59" t="e">
        <f t="shared" si="29"/>
        <v>#REF!</v>
      </c>
      <c r="C59" t="e">
        <f t="shared" si="29"/>
        <v>#REF!</v>
      </c>
      <c r="D59" t="e">
        <f t="shared" si="29"/>
        <v>#REF!</v>
      </c>
      <c r="E59" s="1" t="e">
        <f>HLOOKUP(C59,#REF!,#REF!,FALSE)</f>
        <v>#REF!</v>
      </c>
      <c r="F59" t="e">
        <f>IF(E47&gt;=E59,0,1)</f>
        <v>#REF!</v>
      </c>
      <c r="G59" t="e">
        <f>IF(E44&gt;=E59,0,1)</f>
        <v>#REF!</v>
      </c>
      <c r="I59" t="e">
        <f t="shared" si="20"/>
        <v>#REF!</v>
      </c>
      <c r="J59" t="e">
        <f t="shared" si="20"/>
        <v>#REF!</v>
      </c>
      <c r="K59" t="e">
        <f t="shared" si="20"/>
        <v>#REF!</v>
      </c>
      <c r="L59" s="1" t="e">
        <f>HLOOKUP(J59,#REF!,#REF!,FALSE)</f>
        <v>#REF!</v>
      </c>
      <c r="M59" t="e">
        <f>IF(L47&gt;=L59,0,1)</f>
        <v>#REF!</v>
      </c>
      <c r="N59" t="e">
        <f>IF(L44&gt;=L59,0,1)</f>
        <v>#REF!</v>
      </c>
      <c r="P59" t="e">
        <f t="shared" si="21"/>
        <v>#REF!</v>
      </c>
      <c r="Q59" t="e">
        <f t="shared" si="21"/>
        <v>#REF!</v>
      </c>
      <c r="R59" t="e">
        <f t="shared" si="21"/>
        <v>#REF!</v>
      </c>
      <c r="S59" s="1" t="e">
        <f>HLOOKUP(Q59,#REF!,#REF!,FALSE)</f>
        <v>#REF!</v>
      </c>
      <c r="T59" t="e">
        <f>IF(S47&gt;=S59,0,1)</f>
        <v>#REF!</v>
      </c>
      <c r="U59" t="e">
        <f>IF(S44&gt;=S59,0,1)</f>
        <v>#REF!</v>
      </c>
      <c r="W59" t="e">
        <f t="shared" si="22"/>
        <v>#REF!</v>
      </c>
      <c r="X59" t="e">
        <f t="shared" si="22"/>
        <v>#REF!</v>
      </c>
      <c r="Y59" t="e">
        <f t="shared" si="22"/>
        <v>#REF!</v>
      </c>
      <c r="Z59" s="1" t="e">
        <f>HLOOKUP(X59,#REF!,#REF!,FALSE)</f>
        <v>#REF!</v>
      </c>
      <c r="AA59" t="e">
        <f>IF(Z47&gt;=Z59,0,1)</f>
        <v>#REF!</v>
      </c>
      <c r="AB59" t="e">
        <f>IF(Z44&gt;=Z59,0,1)</f>
        <v>#REF!</v>
      </c>
      <c r="AD59" t="e">
        <f t="shared" si="23"/>
        <v>#REF!</v>
      </c>
      <c r="AE59" t="e">
        <f t="shared" si="23"/>
        <v>#REF!</v>
      </c>
      <c r="AF59" t="e">
        <f t="shared" si="23"/>
        <v>#REF!</v>
      </c>
      <c r="AG59" s="1" t="e">
        <f>HLOOKUP(AE59,#REF!,#REF!,FALSE)</f>
        <v>#REF!</v>
      </c>
      <c r="AH59" t="e">
        <f>IF(AG47&gt;=AG59,0,1)</f>
        <v>#REF!</v>
      </c>
      <c r="AI59" t="e">
        <f>IF(AG44&gt;=AG59,0,1)</f>
        <v>#REF!</v>
      </c>
      <c r="AK59" t="e">
        <f t="shared" si="24"/>
        <v>#REF!</v>
      </c>
      <c r="AL59" t="e">
        <f t="shared" si="24"/>
        <v>#REF!</v>
      </c>
      <c r="AM59" t="e">
        <f t="shared" si="24"/>
        <v>#REF!</v>
      </c>
      <c r="AN59" s="1" t="e">
        <f>HLOOKUP(AL59,#REF!,#REF!,FALSE)</f>
        <v>#REF!</v>
      </c>
      <c r="AO59" t="e">
        <f>IF(AN47&gt;=AN59,0,1)</f>
        <v>#REF!</v>
      </c>
      <c r="AP59" t="e">
        <f>IF(AN44&gt;=AN59,0,1)</f>
        <v>#REF!</v>
      </c>
      <c r="AR59" t="e">
        <f t="shared" si="25"/>
        <v>#REF!</v>
      </c>
      <c r="AS59" t="e">
        <f t="shared" si="25"/>
        <v>#REF!</v>
      </c>
      <c r="AT59" t="e">
        <f t="shared" si="25"/>
        <v>#REF!</v>
      </c>
      <c r="AU59" s="1" t="e">
        <f>HLOOKUP(AS59,#REF!,#REF!,FALSE)</f>
        <v>#REF!</v>
      </c>
      <c r="AV59" t="e">
        <f>IF(AU47&gt;=AU59,0,1)</f>
        <v>#REF!</v>
      </c>
      <c r="AW59" t="e">
        <f>IF(AU44&gt;=AU59,0,1)</f>
        <v>#REF!</v>
      </c>
      <c r="AY59" t="e">
        <f t="shared" si="26"/>
        <v>#REF!</v>
      </c>
      <c r="AZ59" t="e">
        <f t="shared" si="26"/>
        <v>#REF!</v>
      </c>
      <c r="BA59" t="e">
        <f t="shared" si="26"/>
        <v>#REF!</v>
      </c>
      <c r="BB59" s="1" t="e">
        <f>HLOOKUP(AZ59,#REF!,#REF!,FALSE)</f>
        <v>#REF!</v>
      </c>
      <c r="BC59" t="e">
        <f>IF(BB47&gt;=BB59,0,1)</f>
        <v>#REF!</v>
      </c>
      <c r="BD59" t="e">
        <f>IF(BB44&gt;=BB59,0,1)</f>
        <v>#REF!</v>
      </c>
      <c r="BF59" t="e">
        <f t="shared" si="27"/>
        <v>#REF!</v>
      </c>
      <c r="BG59" t="e">
        <f t="shared" si="27"/>
        <v>#REF!</v>
      </c>
      <c r="BH59" t="e">
        <f t="shared" si="27"/>
        <v>#REF!</v>
      </c>
      <c r="BI59" s="1" t="e">
        <f>HLOOKUP(BG59,#REF!,#REF!,FALSE)</f>
        <v>#REF!</v>
      </c>
      <c r="BJ59" t="e">
        <f>IF(BI47&gt;=BI59,0,1)</f>
        <v>#REF!</v>
      </c>
      <c r="BK59" t="e">
        <f>IF(BI44&gt;=BI59,0,1)</f>
        <v>#REF!</v>
      </c>
      <c r="BM59" t="e">
        <f t="shared" si="28"/>
        <v>#REF!</v>
      </c>
      <c r="BN59" t="e">
        <f t="shared" si="28"/>
        <v>#REF!</v>
      </c>
      <c r="BO59" t="e">
        <f t="shared" si="28"/>
        <v>#REF!</v>
      </c>
      <c r="BP59" s="1" t="e">
        <f>HLOOKUP(BN59,#REF!,#REF!,FALSE)</f>
        <v>#REF!</v>
      </c>
      <c r="BQ59" t="e">
        <f>IF(BP47&gt;=BP59,0,1)</f>
        <v>#REF!</v>
      </c>
      <c r="BR59" t="e">
        <f>IF(BP44&gt;=BP59,0,1)</f>
        <v>#REF!</v>
      </c>
    </row>
    <row r="60" spans="2:70">
      <c r="B60" t="e">
        <f t="shared" si="29"/>
        <v>#REF!</v>
      </c>
      <c r="C60" t="e">
        <f t="shared" si="29"/>
        <v>#REF!</v>
      </c>
      <c r="D60" t="e">
        <f t="shared" si="29"/>
        <v>#REF!</v>
      </c>
      <c r="E60" s="1" t="e">
        <f>HLOOKUP(C60,#REF!,#REF!,FALSE)</f>
        <v>#REF!</v>
      </c>
      <c r="F60" t="e">
        <f>IF(E47&gt;=E60,0,1)</f>
        <v>#REF!</v>
      </c>
      <c r="G60" t="e">
        <f>IF(E44&gt;=E60,0,1)</f>
        <v>#REF!</v>
      </c>
      <c r="I60" t="e">
        <f t="shared" si="20"/>
        <v>#REF!</v>
      </c>
      <c r="J60" t="e">
        <f t="shared" si="20"/>
        <v>#REF!</v>
      </c>
      <c r="K60" t="e">
        <f t="shared" si="20"/>
        <v>#REF!</v>
      </c>
      <c r="L60" s="1" t="e">
        <f>HLOOKUP(J60,#REF!,#REF!,FALSE)</f>
        <v>#REF!</v>
      </c>
      <c r="M60" t="e">
        <f>IF(L47&gt;=L60,0,1)</f>
        <v>#REF!</v>
      </c>
      <c r="N60" t="e">
        <f>IF(L44&gt;=L60,0,1)</f>
        <v>#REF!</v>
      </c>
      <c r="P60" t="e">
        <f t="shared" si="21"/>
        <v>#REF!</v>
      </c>
      <c r="Q60" t="e">
        <f t="shared" si="21"/>
        <v>#REF!</v>
      </c>
      <c r="R60" t="e">
        <f t="shared" si="21"/>
        <v>#REF!</v>
      </c>
      <c r="S60" s="1" t="e">
        <f>HLOOKUP(Q60,#REF!,#REF!,FALSE)</f>
        <v>#REF!</v>
      </c>
      <c r="T60" t="e">
        <f>IF(S47&gt;=S60,0,1)</f>
        <v>#REF!</v>
      </c>
      <c r="U60" t="e">
        <f>IF(S44&gt;=S60,0,1)</f>
        <v>#REF!</v>
      </c>
      <c r="W60" t="e">
        <f t="shared" si="22"/>
        <v>#REF!</v>
      </c>
      <c r="X60" t="e">
        <f t="shared" si="22"/>
        <v>#REF!</v>
      </c>
      <c r="Y60" t="e">
        <f t="shared" si="22"/>
        <v>#REF!</v>
      </c>
      <c r="Z60" s="1" t="e">
        <f>HLOOKUP(X60,#REF!,#REF!,FALSE)</f>
        <v>#REF!</v>
      </c>
      <c r="AA60" t="e">
        <f>IF(Z47&gt;=Z60,0,1)</f>
        <v>#REF!</v>
      </c>
      <c r="AB60" t="e">
        <f>IF(Z44&gt;=Z60,0,1)</f>
        <v>#REF!</v>
      </c>
      <c r="AD60" t="e">
        <f t="shared" si="23"/>
        <v>#REF!</v>
      </c>
      <c r="AE60" t="e">
        <f t="shared" si="23"/>
        <v>#REF!</v>
      </c>
      <c r="AF60" t="e">
        <f t="shared" si="23"/>
        <v>#REF!</v>
      </c>
      <c r="AG60" s="1" t="e">
        <f>HLOOKUP(AE60,#REF!,#REF!,FALSE)</f>
        <v>#REF!</v>
      </c>
      <c r="AH60" t="e">
        <f>IF(AG47&gt;=AG60,0,1)</f>
        <v>#REF!</v>
      </c>
      <c r="AI60" t="e">
        <f>IF(AG44&gt;=AG60,0,1)</f>
        <v>#REF!</v>
      </c>
      <c r="AK60" t="e">
        <f t="shared" si="24"/>
        <v>#REF!</v>
      </c>
      <c r="AL60" t="e">
        <f t="shared" si="24"/>
        <v>#REF!</v>
      </c>
      <c r="AM60" t="e">
        <f t="shared" si="24"/>
        <v>#REF!</v>
      </c>
      <c r="AN60" s="1" t="e">
        <f>HLOOKUP(AL60,#REF!,#REF!,FALSE)</f>
        <v>#REF!</v>
      </c>
      <c r="AO60" t="e">
        <f>IF(AN47&gt;=AN60,0,1)</f>
        <v>#REF!</v>
      </c>
      <c r="AP60" t="e">
        <f>IF(AN44&gt;=AN60,0,1)</f>
        <v>#REF!</v>
      </c>
      <c r="AR60" t="e">
        <f t="shared" si="25"/>
        <v>#REF!</v>
      </c>
      <c r="AS60" t="e">
        <f t="shared" si="25"/>
        <v>#REF!</v>
      </c>
      <c r="AT60" t="e">
        <f t="shared" si="25"/>
        <v>#REF!</v>
      </c>
      <c r="AU60" s="1" t="e">
        <f>HLOOKUP(AS60,#REF!,#REF!,FALSE)</f>
        <v>#REF!</v>
      </c>
      <c r="AV60" t="e">
        <f>IF(AU47&gt;=AU60,0,1)</f>
        <v>#REF!</v>
      </c>
      <c r="AW60" t="e">
        <f>IF(AU44&gt;=AU60,0,1)</f>
        <v>#REF!</v>
      </c>
      <c r="AY60" t="e">
        <f t="shared" si="26"/>
        <v>#REF!</v>
      </c>
      <c r="AZ60" t="e">
        <f t="shared" si="26"/>
        <v>#REF!</v>
      </c>
      <c r="BA60" t="e">
        <f t="shared" si="26"/>
        <v>#REF!</v>
      </c>
      <c r="BB60" s="1" t="e">
        <f>HLOOKUP(AZ60,#REF!,#REF!,FALSE)</f>
        <v>#REF!</v>
      </c>
      <c r="BC60" t="e">
        <f>IF(BB47&gt;=BB60,0,1)</f>
        <v>#REF!</v>
      </c>
      <c r="BD60" t="e">
        <f>IF(BB44&gt;=BB60,0,1)</f>
        <v>#REF!</v>
      </c>
      <c r="BF60" t="e">
        <f t="shared" si="27"/>
        <v>#REF!</v>
      </c>
      <c r="BG60" t="e">
        <f t="shared" si="27"/>
        <v>#REF!</v>
      </c>
      <c r="BH60" t="e">
        <f t="shared" si="27"/>
        <v>#REF!</v>
      </c>
      <c r="BI60" s="1" t="e">
        <f>HLOOKUP(BG60,#REF!,#REF!,FALSE)</f>
        <v>#REF!</v>
      </c>
      <c r="BJ60" t="e">
        <f>IF(BI47&gt;=BI60,0,1)</f>
        <v>#REF!</v>
      </c>
      <c r="BK60" t="e">
        <f>IF(BI44&gt;=BI60,0,1)</f>
        <v>#REF!</v>
      </c>
      <c r="BM60" t="e">
        <f t="shared" si="28"/>
        <v>#REF!</v>
      </c>
      <c r="BN60" t="e">
        <f t="shared" si="28"/>
        <v>#REF!</v>
      </c>
      <c r="BO60" t="e">
        <f t="shared" si="28"/>
        <v>#REF!</v>
      </c>
      <c r="BP60" s="1" t="e">
        <f>HLOOKUP(BN60,#REF!,#REF!,FALSE)</f>
        <v>#REF!</v>
      </c>
      <c r="BQ60" t="e">
        <f>IF(BP47&gt;=BP60,0,1)</f>
        <v>#REF!</v>
      </c>
      <c r="BR60" t="e">
        <f>IF(BP44&gt;=BP60,0,1)</f>
        <v>#REF!</v>
      </c>
    </row>
    <row r="61" spans="2:70">
      <c r="B61" t="e">
        <f t="shared" si="29"/>
        <v>#REF!</v>
      </c>
      <c r="C61" t="e">
        <f t="shared" si="29"/>
        <v>#REF!</v>
      </c>
      <c r="D61" t="e">
        <f t="shared" si="29"/>
        <v>#REF!</v>
      </c>
      <c r="E61" s="1" t="e">
        <f>HLOOKUP(C61,#REF!,#REF!,FALSE)</f>
        <v>#REF!</v>
      </c>
      <c r="F61" t="e">
        <f>IF(E47&gt;=E61,0,1)</f>
        <v>#REF!</v>
      </c>
      <c r="G61" t="e">
        <f>IF(E44&gt;=E61,0,1)</f>
        <v>#REF!</v>
      </c>
      <c r="I61" t="e">
        <f t="shared" si="20"/>
        <v>#REF!</v>
      </c>
      <c r="J61" t="e">
        <f t="shared" si="20"/>
        <v>#REF!</v>
      </c>
      <c r="K61" t="e">
        <f t="shared" si="20"/>
        <v>#REF!</v>
      </c>
      <c r="L61" s="1" t="e">
        <f>HLOOKUP(J61,#REF!,#REF!,FALSE)</f>
        <v>#REF!</v>
      </c>
      <c r="M61" t="e">
        <f>IF(L47&gt;=L61,0,1)</f>
        <v>#REF!</v>
      </c>
      <c r="N61" t="e">
        <f>IF(L44&gt;=L61,0,1)</f>
        <v>#REF!</v>
      </c>
      <c r="P61" t="e">
        <f t="shared" si="21"/>
        <v>#REF!</v>
      </c>
      <c r="Q61" t="e">
        <f t="shared" si="21"/>
        <v>#REF!</v>
      </c>
      <c r="R61" t="e">
        <f t="shared" si="21"/>
        <v>#REF!</v>
      </c>
      <c r="S61" s="1" t="e">
        <f>HLOOKUP(Q61,#REF!,#REF!,FALSE)</f>
        <v>#REF!</v>
      </c>
      <c r="T61" t="e">
        <f>IF(S47&gt;=S61,0,1)</f>
        <v>#REF!</v>
      </c>
      <c r="U61" t="e">
        <f>IF(S44&gt;=S61,0,1)</f>
        <v>#REF!</v>
      </c>
      <c r="W61" t="e">
        <f t="shared" si="22"/>
        <v>#REF!</v>
      </c>
      <c r="X61" t="e">
        <f t="shared" si="22"/>
        <v>#REF!</v>
      </c>
      <c r="Y61" t="e">
        <f t="shared" si="22"/>
        <v>#REF!</v>
      </c>
      <c r="Z61" s="1" t="e">
        <f>HLOOKUP(X61,#REF!,#REF!,FALSE)</f>
        <v>#REF!</v>
      </c>
      <c r="AA61" t="e">
        <f>IF(Z47&gt;=Z61,0,1)</f>
        <v>#REF!</v>
      </c>
      <c r="AB61" t="e">
        <f>IF(Z44&gt;=Z61,0,1)</f>
        <v>#REF!</v>
      </c>
      <c r="AD61" t="e">
        <f t="shared" si="23"/>
        <v>#REF!</v>
      </c>
      <c r="AE61" t="e">
        <f t="shared" si="23"/>
        <v>#REF!</v>
      </c>
      <c r="AF61" t="e">
        <f t="shared" si="23"/>
        <v>#REF!</v>
      </c>
      <c r="AG61" s="1" t="e">
        <f>HLOOKUP(AE61,#REF!,#REF!,FALSE)</f>
        <v>#REF!</v>
      </c>
      <c r="AH61" t="e">
        <f>IF(AG47&gt;=AG61,0,1)</f>
        <v>#REF!</v>
      </c>
      <c r="AI61" t="e">
        <f>IF(AG44&gt;=AG61,0,1)</f>
        <v>#REF!</v>
      </c>
      <c r="AK61" t="e">
        <f t="shared" si="24"/>
        <v>#REF!</v>
      </c>
      <c r="AL61" t="e">
        <f t="shared" si="24"/>
        <v>#REF!</v>
      </c>
      <c r="AM61" t="e">
        <f t="shared" si="24"/>
        <v>#REF!</v>
      </c>
      <c r="AN61" s="1" t="e">
        <f>HLOOKUP(AL61,#REF!,#REF!,FALSE)</f>
        <v>#REF!</v>
      </c>
      <c r="AO61" t="e">
        <f>IF(AN47&gt;=AN61,0,1)</f>
        <v>#REF!</v>
      </c>
      <c r="AP61" t="e">
        <f>IF(AN44&gt;=AN61,0,1)</f>
        <v>#REF!</v>
      </c>
      <c r="AR61" t="e">
        <f t="shared" si="25"/>
        <v>#REF!</v>
      </c>
      <c r="AS61" t="e">
        <f t="shared" si="25"/>
        <v>#REF!</v>
      </c>
      <c r="AT61" t="e">
        <f t="shared" si="25"/>
        <v>#REF!</v>
      </c>
      <c r="AU61" s="1" t="e">
        <f>HLOOKUP(AS61,#REF!,#REF!,FALSE)</f>
        <v>#REF!</v>
      </c>
      <c r="AV61" t="e">
        <f>IF(AU47&gt;=AU61,0,1)</f>
        <v>#REF!</v>
      </c>
      <c r="AW61" t="e">
        <f>IF(AU44&gt;=AU61,0,1)</f>
        <v>#REF!</v>
      </c>
      <c r="AY61" t="e">
        <f t="shared" si="26"/>
        <v>#REF!</v>
      </c>
      <c r="AZ61" t="e">
        <f t="shared" si="26"/>
        <v>#REF!</v>
      </c>
      <c r="BA61" t="e">
        <f t="shared" si="26"/>
        <v>#REF!</v>
      </c>
      <c r="BB61" s="1" t="e">
        <f>HLOOKUP(AZ61,#REF!,#REF!,FALSE)</f>
        <v>#REF!</v>
      </c>
      <c r="BC61" t="e">
        <f>IF(BB47&gt;=BB61,0,1)</f>
        <v>#REF!</v>
      </c>
      <c r="BD61" t="e">
        <f>IF(BB44&gt;=BB61,0,1)</f>
        <v>#REF!</v>
      </c>
      <c r="BF61" t="e">
        <f t="shared" si="27"/>
        <v>#REF!</v>
      </c>
      <c r="BG61" t="e">
        <f t="shared" si="27"/>
        <v>#REF!</v>
      </c>
      <c r="BH61" t="e">
        <f t="shared" si="27"/>
        <v>#REF!</v>
      </c>
      <c r="BI61" s="1" t="e">
        <f>HLOOKUP(BG61,#REF!,#REF!,FALSE)</f>
        <v>#REF!</v>
      </c>
      <c r="BJ61" t="e">
        <f>IF(BI47&gt;=BI61,0,1)</f>
        <v>#REF!</v>
      </c>
      <c r="BK61" t="e">
        <f>IF(BI44&gt;=BI61,0,1)</f>
        <v>#REF!</v>
      </c>
      <c r="BM61" t="e">
        <f t="shared" si="28"/>
        <v>#REF!</v>
      </c>
      <c r="BN61" t="e">
        <f t="shared" si="28"/>
        <v>#REF!</v>
      </c>
      <c r="BO61" t="e">
        <f t="shared" si="28"/>
        <v>#REF!</v>
      </c>
      <c r="BP61" s="1" t="e">
        <f>HLOOKUP(BN61,#REF!,#REF!,FALSE)</f>
        <v>#REF!</v>
      </c>
      <c r="BQ61" t="e">
        <f>IF(BP47&gt;=BP61,0,1)</f>
        <v>#REF!</v>
      </c>
      <c r="BR61" t="e">
        <f>IF(BP44&gt;=BP61,0,1)</f>
        <v>#REF!</v>
      </c>
    </row>
    <row r="62" spans="2:70">
      <c r="B62" t="e">
        <f t="shared" si="29"/>
        <v>#REF!</v>
      </c>
      <c r="C62" t="e">
        <f t="shared" si="29"/>
        <v>#REF!</v>
      </c>
      <c r="D62" t="e">
        <f t="shared" si="29"/>
        <v>#REF!</v>
      </c>
      <c r="E62" s="1" t="e">
        <f>HLOOKUP(C62,#REF!,#REF!,FALSE)</f>
        <v>#REF!</v>
      </c>
      <c r="F62" t="e">
        <f>IF(E47&gt;=E62,0,1)</f>
        <v>#REF!</v>
      </c>
      <c r="G62" t="e">
        <f>IF(E44&gt;=E62,0,1)</f>
        <v>#REF!</v>
      </c>
      <c r="I62" t="e">
        <f t="shared" si="20"/>
        <v>#REF!</v>
      </c>
      <c r="J62" t="e">
        <f t="shared" si="20"/>
        <v>#REF!</v>
      </c>
      <c r="K62" t="e">
        <f t="shared" si="20"/>
        <v>#REF!</v>
      </c>
      <c r="L62" s="1" t="e">
        <f>HLOOKUP(J62,#REF!,#REF!,FALSE)</f>
        <v>#REF!</v>
      </c>
      <c r="M62" t="e">
        <f>IF(L47&gt;=L62,0,1)</f>
        <v>#REF!</v>
      </c>
      <c r="N62" t="e">
        <f>IF(L44&gt;=L62,0,1)</f>
        <v>#REF!</v>
      </c>
      <c r="P62" t="e">
        <f t="shared" si="21"/>
        <v>#REF!</v>
      </c>
      <c r="Q62" t="e">
        <f t="shared" si="21"/>
        <v>#REF!</v>
      </c>
      <c r="R62" t="e">
        <f t="shared" si="21"/>
        <v>#REF!</v>
      </c>
      <c r="S62" s="1" t="e">
        <f>HLOOKUP(Q62,#REF!,#REF!,FALSE)</f>
        <v>#REF!</v>
      </c>
      <c r="T62" t="e">
        <f>IF(S47&gt;=S62,0,1)</f>
        <v>#REF!</v>
      </c>
      <c r="U62" t="e">
        <f>IF(S44&gt;=S62,0,1)</f>
        <v>#REF!</v>
      </c>
      <c r="W62" t="e">
        <f t="shared" si="22"/>
        <v>#REF!</v>
      </c>
      <c r="X62" t="e">
        <f t="shared" si="22"/>
        <v>#REF!</v>
      </c>
      <c r="Y62" t="e">
        <f t="shared" si="22"/>
        <v>#REF!</v>
      </c>
      <c r="Z62" s="1" t="e">
        <f>HLOOKUP(X62,#REF!,#REF!,FALSE)</f>
        <v>#REF!</v>
      </c>
      <c r="AA62" t="e">
        <f>IF(Z47&gt;=Z62,0,1)</f>
        <v>#REF!</v>
      </c>
      <c r="AB62" t="e">
        <f>IF(Z44&gt;=Z62,0,1)</f>
        <v>#REF!</v>
      </c>
      <c r="AD62" t="e">
        <f t="shared" si="23"/>
        <v>#REF!</v>
      </c>
      <c r="AE62" t="e">
        <f t="shared" si="23"/>
        <v>#REF!</v>
      </c>
      <c r="AF62" t="e">
        <f t="shared" si="23"/>
        <v>#REF!</v>
      </c>
      <c r="AG62" s="1" t="e">
        <f>HLOOKUP(AE62,#REF!,#REF!,FALSE)</f>
        <v>#REF!</v>
      </c>
      <c r="AH62" t="e">
        <f>IF(AG47&gt;=AG62,0,1)</f>
        <v>#REF!</v>
      </c>
      <c r="AI62" t="e">
        <f>IF(AG44&gt;=AG62,0,1)</f>
        <v>#REF!</v>
      </c>
      <c r="AK62" t="e">
        <f t="shared" si="24"/>
        <v>#REF!</v>
      </c>
      <c r="AL62" t="e">
        <f t="shared" si="24"/>
        <v>#REF!</v>
      </c>
      <c r="AM62" t="e">
        <f t="shared" si="24"/>
        <v>#REF!</v>
      </c>
      <c r="AN62" s="1" t="e">
        <f>HLOOKUP(AL62,#REF!,#REF!,FALSE)</f>
        <v>#REF!</v>
      </c>
      <c r="AO62" t="e">
        <f>IF(AN47&gt;=AN62,0,1)</f>
        <v>#REF!</v>
      </c>
      <c r="AP62" t="e">
        <f>IF(AN44&gt;=AN62,0,1)</f>
        <v>#REF!</v>
      </c>
      <c r="AR62" t="e">
        <f t="shared" si="25"/>
        <v>#REF!</v>
      </c>
      <c r="AS62" t="e">
        <f t="shared" si="25"/>
        <v>#REF!</v>
      </c>
      <c r="AT62" t="e">
        <f t="shared" si="25"/>
        <v>#REF!</v>
      </c>
      <c r="AU62" s="1" t="e">
        <f>HLOOKUP(AS62,#REF!,#REF!,FALSE)</f>
        <v>#REF!</v>
      </c>
      <c r="AV62" t="e">
        <f>IF(AU47&gt;=AU62,0,1)</f>
        <v>#REF!</v>
      </c>
      <c r="AW62" t="e">
        <f>IF(AU44&gt;=AU62,0,1)</f>
        <v>#REF!</v>
      </c>
      <c r="AY62" t="e">
        <f t="shared" si="26"/>
        <v>#REF!</v>
      </c>
      <c r="AZ62" t="e">
        <f t="shared" si="26"/>
        <v>#REF!</v>
      </c>
      <c r="BA62" t="e">
        <f t="shared" si="26"/>
        <v>#REF!</v>
      </c>
      <c r="BB62" s="1" t="e">
        <f>HLOOKUP(AZ62,#REF!,#REF!,FALSE)</f>
        <v>#REF!</v>
      </c>
      <c r="BC62" t="e">
        <f>IF(BB47&gt;=BB62,0,1)</f>
        <v>#REF!</v>
      </c>
      <c r="BD62" t="e">
        <f>IF(BB44&gt;=BB62,0,1)</f>
        <v>#REF!</v>
      </c>
      <c r="BF62" t="e">
        <f t="shared" si="27"/>
        <v>#REF!</v>
      </c>
      <c r="BG62" t="e">
        <f t="shared" si="27"/>
        <v>#REF!</v>
      </c>
      <c r="BH62" t="e">
        <f t="shared" si="27"/>
        <v>#REF!</v>
      </c>
      <c r="BI62" s="1" t="e">
        <f>HLOOKUP(BG62,#REF!,#REF!,FALSE)</f>
        <v>#REF!</v>
      </c>
      <c r="BJ62" t="e">
        <f>IF(BI47&gt;=BI62,0,1)</f>
        <v>#REF!</v>
      </c>
      <c r="BK62" t="e">
        <f>IF(BI44&gt;=BI62,0,1)</f>
        <v>#REF!</v>
      </c>
      <c r="BM62" t="e">
        <f t="shared" si="28"/>
        <v>#REF!</v>
      </c>
      <c r="BN62" t="e">
        <f t="shared" si="28"/>
        <v>#REF!</v>
      </c>
      <c r="BO62" t="e">
        <f t="shared" si="28"/>
        <v>#REF!</v>
      </c>
      <c r="BP62" s="1" t="e">
        <f>HLOOKUP(BN62,#REF!,#REF!,FALSE)</f>
        <v>#REF!</v>
      </c>
      <c r="BQ62" t="e">
        <f>IF(BP47&gt;=BP62,0,1)</f>
        <v>#REF!</v>
      </c>
      <c r="BR62" t="e">
        <f>IF(BP44&gt;=BP62,0,1)</f>
        <v>#REF!</v>
      </c>
    </row>
    <row r="63" spans="2:70">
      <c r="B63" t="e">
        <f t="shared" si="29"/>
        <v>#REF!</v>
      </c>
      <c r="C63" t="e">
        <f t="shared" si="29"/>
        <v>#REF!</v>
      </c>
      <c r="D63" t="e">
        <f t="shared" si="29"/>
        <v>#REF!</v>
      </c>
      <c r="E63" s="1" t="e">
        <f>HLOOKUP(C63,#REF!,#REF!,FALSE)</f>
        <v>#REF!</v>
      </c>
      <c r="F63" t="e">
        <f>IF(E47&gt;=E63,0,1)</f>
        <v>#REF!</v>
      </c>
      <c r="G63" t="e">
        <f>IF(E44&gt;=E63,0,1)</f>
        <v>#REF!</v>
      </c>
      <c r="I63" t="e">
        <f t="shared" si="20"/>
        <v>#REF!</v>
      </c>
      <c r="J63" t="e">
        <f t="shared" si="20"/>
        <v>#REF!</v>
      </c>
      <c r="K63" t="e">
        <f t="shared" si="20"/>
        <v>#REF!</v>
      </c>
      <c r="L63" s="1" t="e">
        <f>HLOOKUP(J63,#REF!,#REF!,FALSE)</f>
        <v>#REF!</v>
      </c>
      <c r="M63" t="e">
        <f>IF(L47&gt;=L63,0,1)</f>
        <v>#REF!</v>
      </c>
      <c r="N63" t="e">
        <f>IF(L44&gt;=L63,0,1)</f>
        <v>#REF!</v>
      </c>
      <c r="P63" t="e">
        <f t="shared" si="21"/>
        <v>#REF!</v>
      </c>
      <c r="Q63" t="e">
        <f t="shared" si="21"/>
        <v>#REF!</v>
      </c>
      <c r="R63" t="e">
        <f t="shared" si="21"/>
        <v>#REF!</v>
      </c>
      <c r="S63" s="1" t="e">
        <f>HLOOKUP(Q63,#REF!,#REF!,FALSE)</f>
        <v>#REF!</v>
      </c>
      <c r="T63" t="e">
        <f>IF(S47&gt;=S63,0,1)</f>
        <v>#REF!</v>
      </c>
      <c r="U63" t="e">
        <f>IF(S44&gt;=S63,0,1)</f>
        <v>#REF!</v>
      </c>
      <c r="W63" t="e">
        <f t="shared" si="22"/>
        <v>#REF!</v>
      </c>
      <c r="X63" t="e">
        <f t="shared" si="22"/>
        <v>#REF!</v>
      </c>
      <c r="Y63" t="e">
        <f t="shared" si="22"/>
        <v>#REF!</v>
      </c>
      <c r="Z63" s="1" t="e">
        <f>HLOOKUP(X63,#REF!,#REF!,FALSE)</f>
        <v>#REF!</v>
      </c>
      <c r="AA63" t="e">
        <f>IF(Z47&gt;=Z63,0,1)</f>
        <v>#REF!</v>
      </c>
      <c r="AB63" t="e">
        <f>IF(Z44&gt;=Z63,0,1)</f>
        <v>#REF!</v>
      </c>
      <c r="AD63" t="e">
        <f t="shared" si="23"/>
        <v>#REF!</v>
      </c>
      <c r="AE63" t="e">
        <f t="shared" si="23"/>
        <v>#REF!</v>
      </c>
      <c r="AF63" t="e">
        <f t="shared" si="23"/>
        <v>#REF!</v>
      </c>
      <c r="AG63" s="1" t="e">
        <f>HLOOKUP(AE63,#REF!,#REF!,FALSE)</f>
        <v>#REF!</v>
      </c>
      <c r="AH63" t="e">
        <f>IF(AG47&gt;=AG63,0,1)</f>
        <v>#REF!</v>
      </c>
      <c r="AI63" t="e">
        <f>IF(AG44&gt;=AG63,0,1)</f>
        <v>#REF!</v>
      </c>
      <c r="AK63" t="e">
        <f t="shared" si="24"/>
        <v>#REF!</v>
      </c>
      <c r="AL63" t="e">
        <f t="shared" si="24"/>
        <v>#REF!</v>
      </c>
      <c r="AM63" t="e">
        <f t="shared" si="24"/>
        <v>#REF!</v>
      </c>
      <c r="AN63" s="1" t="e">
        <f>HLOOKUP(AL63,#REF!,#REF!,FALSE)</f>
        <v>#REF!</v>
      </c>
      <c r="AO63" t="e">
        <f>IF(AN47&gt;=AN63,0,1)</f>
        <v>#REF!</v>
      </c>
      <c r="AP63" t="e">
        <f>IF(AN44&gt;=AN63,0,1)</f>
        <v>#REF!</v>
      </c>
      <c r="AR63" t="e">
        <f t="shared" si="25"/>
        <v>#REF!</v>
      </c>
      <c r="AS63" t="e">
        <f t="shared" si="25"/>
        <v>#REF!</v>
      </c>
      <c r="AT63" t="e">
        <f t="shared" si="25"/>
        <v>#REF!</v>
      </c>
      <c r="AU63" s="1" t="e">
        <f>HLOOKUP(AS63,#REF!,#REF!,FALSE)</f>
        <v>#REF!</v>
      </c>
      <c r="AV63" t="e">
        <f>IF(AU47&gt;=AU63,0,1)</f>
        <v>#REF!</v>
      </c>
      <c r="AW63" t="e">
        <f>IF(AU44&gt;=AU63,0,1)</f>
        <v>#REF!</v>
      </c>
      <c r="AY63" t="e">
        <f t="shared" si="26"/>
        <v>#REF!</v>
      </c>
      <c r="AZ63" t="e">
        <f t="shared" si="26"/>
        <v>#REF!</v>
      </c>
      <c r="BA63" t="e">
        <f t="shared" si="26"/>
        <v>#REF!</v>
      </c>
      <c r="BB63" s="1" t="e">
        <f>HLOOKUP(AZ63,#REF!,#REF!,FALSE)</f>
        <v>#REF!</v>
      </c>
      <c r="BC63" t="e">
        <f>IF(BB47&gt;=BB63,0,1)</f>
        <v>#REF!</v>
      </c>
      <c r="BD63" t="e">
        <f>IF(BB44&gt;=BB63,0,1)</f>
        <v>#REF!</v>
      </c>
      <c r="BF63" t="e">
        <f t="shared" si="27"/>
        <v>#REF!</v>
      </c>
      <c r="BG63" t="e">
        <f t="shared" si="27"/>
        <v>#REF!</v>
      </c>
      <c r="BH63" t="e">
        <f t="shared" si="27"/>
        <v>#REF!</v>
      </c>
      <c r="BI63" s="1" t="e">
        <f>HLOOKUP(BG63,#REF!,#REF!,FALSE)</f>
        <v>#REF!</v>
      </c>
      <c r="BJ63" t="e">
        <f>IF(BI47&gt;=BI63,0,1)</f>
        <v>#REF!</v>
      </c>
      <c r="BK63" t="e">
        <f>IF(BI44&gt;=BI63,0,1)</f>
        <v>#REF!</v>
      </c>
      <c r="BM63" t="e">
        <f t="shared" si="28"/>
        <v>#REF!</v>
      </c>
      <c r="BN63" t="e">
        <f t="shared" si="28"/>
        <v>#REF!</v>
      </c>
      <c r="BO63" t="e">
        <f t="shared" si="28"/>
        <v>#REF!</v>
      </c>
      <c r="BP63" s="1" t="e">
        <f>HLOOKUP(BN63,#REF!,#REF!,FALSE)</f>
        <v>#REF!</v>
      </c>
      <c r="BQ63" t="e">
        <f>IF(BP47&gt;=BP63,0,1)</f>
        <v>#REF!</v>
      </c>
      <c r="BR63" t="e">
        <f>IF(BP44&gt;=BP63,0,1)</f>
        <v>#REF!</v>
      </c>
    </row>
    <row r="64" spans="2:70">
      <c r="E64" s="1"/>
      <c r="L64" s="1"/>
      <c r="S64" s="1"/>
      <c r="Z64" s="1"/>
      <c r="AG64" s="1"/>
      <c r="AN64" s="1"/>
      <c r="AU64" s="1"/>
      <c r="BB64" s="1"/>
      <c r="BI64" s="1"/>
      <c r="BP64" s="1"/>
    </row>
    <row r="65" spans="1:70">
      <c r="D65" t="s">
        <v>47</v>
      </c>
      <c r="E65" s="1" t="e">
        <f>SUM(E48:E63)</f>
        <v>#REF!</v>
      </c>
      <c r="F65" t="e">
        <f>SUM(F48:F63)+1</f>
        <v>#REF!</v>
      </c>
      <c r="G65" t="e">
        <f>SUM(G48:G63)+1</f>
        <v>#REF!</v>
      </c>
      <c r="K65" t="s">
        <v>47</v>
      </c>
      <c r="L65" s="1" t="e">
        <f>SUM(L48:L63)</f>
        <v>#REF!</v>
      </c>
      <c r="M65" t="e">
        <f>SUM(M48:M63)+1</f>
        <v>#REF!</v>
      </c>
      <c r="N65" t="e">
        <f>SUM(N48:N63)+1</f>
        <v>#REF!</v>
      </c>
      <c r="R65" t="s">
        <v>47</v>
      </c>
      <c r="S65" s="1" t="e">
        <f>SUM(S48:S63)</f>
        <v>#REF!</v>
      </c>
      <c r="T65" t="e">
        <f>SUM(T48:T63)+1</f>
        <v>#REF!</v>
      </c>
      <c r="U65" t="e">
        <f>SUM(U48:U63)+1</f>
        <v>#REF!</v>
      </c>
      <c r="Y65" t="s">
        <v>47</v>
      </c>
      <c r="Z65" s="1" t="e">
        <f>SUM(Z48:Z63)</f>
        <v>#REF!</v>
      </c>
      <c r="AA65" t="e">
        <f>SUM(AA48:AA63)+1</f>
        <v>#REF!</v>
      </c>
      <c r="AB65" t="e">
        <f>SUM(AB48:AB63)+1</f>
        <v>#REF!</v>
      </c>
      <c r="AF65" t="s">
        <v>47</v>
      </c>
      <c r="AG65" s="1" t="e">
        <f>SUM(AG48:AG63)</f>
        <v>#REF!</v>
      </c>
      <c r="AH65" t="e">
        <f>SUM(AH48:AH63)+1</f>
        <v>#REF!</v>
      </c>
      <c r="AI65" t="e">
        <f>SUM(AI48:AI63)+1</f>
        <v>#REF!</v>
      </c>
      <c r="AM65" t="s">
        <v>47</v>
      </c>
      <c r="AN65" s="1" t="e">
        <f>SUM(AN48:AN63)</f>
        <v>#REF!</v>
      </c>
      <c r="AO65" t="e">
        <f>SUM(AO48:AO63)+1</f>
        <v>#REF!</v>
      </c>
      <c r="AP65" t="e">
        <f>SUM(AP48:AP63)+1</f>
        <v>#REF!</v>
      </c>
      <c r="AT65" t="s">
        <v>47</v>
      </c>
      <c r="AU65" s="1" t="e">
        <f>SUM(AU48:AU63)</f>
        <v>#REF!</v>
      </c>
      <c r="AV65" t="e">
        <f>SUM(AV48:AV63)+1</f>
        <v>#REF!</v>
      </c>
      <c r="AW65" t="e">
        <f>SUM(AW48:AW63)+1</f>
        <v>#REF!</v>
      </c>
      <c r="BA65" t="s">
        <v>47</v>
      </c>
      <c r="BB65" s="1" t="e">
        <f>SUM(BB48:BB63)</f>
        <v>#REF!</v>
      </c>
      <c r="BC65" t="e">
        <f>SUM(BC48:BC63)+1</f>
        <v>#REF!</v>
      </c>
      <c r="BD65" t="e">
        <f>SUM(BD48:BD63)+1</f>
        <v>#REF!</v>
      </c>
      <c r="BH65" t="s">
        <v>47</v>
      </c>
      <c r="BI65" s="1" t="e">
        <f>SUM(BI48:BI63)</f>
        <v>#REF!</v>
      </c>
      <c r="BJ65" t="e">
        <f>SUM(BJ48:BJ63)+1</f>
        <v>#REF!</v>
      </c>
      <c r="BK65" t="e">
        <f>SUM(BK48:BK63)+1</f>
        <v>#REF!</v>
      </c>
      <c r="BO65" t="s">
        <v>47</v>
      </c>
      <c r="BP65" s="1" t="e">
        <f>SUM(BP48:BP63)</f>
        <v>#REF!</v>
      </c>
      <c r="BQ65" t="e">
        <f>SUM(BQ48:BQ63)+1</f>
        <v>#REF!</v>
      </c>
      <c r="BR65" t="e">
        <f>SUM(BR48:BR63)+1</f>
        <v>#REF!</v>
      </c>
    </row>
    <row r="66" spans="1:70">
      <c r="BI66" s="1"/>
    </row>
    <row r="67" spans="1:70">
      <c r="A67" s="6" t="s">
        <v>609</v>
      </c>
      <c r="B67" s="6" t="e">
        <f>#REF!</f>
        <v>#REF!</v>
      </c>
      <c r="C67" s="6" t="e">
        <f>CONCATENATE(B67,$D$2)</f>
        <v>#REF!</v>
      </c>
      <c r="D67" s="6" t="e">
        <f>#REF!</f>
        <v>#REF!</v>
      </c>
      <c r="E67" s="5" t="e">
        <f>HLOOKUP(C67,#REF!,#REF!,FALSE)</f>
        <v>#REF!</v>
      </c>
      <c r="F67" s="28" t="e">
        <f>CONCATENATE(F85,"e")</f>
        <v>#REF!</v>
      </c>
      <c r="H67" s="6" t="s">
        <v>609</v>
      </c>
      <c r="I67" s="6" t="e">
        <f>#REF!</f>
        <v>#REF!</v>
      </c>
      <c r="J67" s="6" t="e">
        <f>CONCATENATE(I67,K2)</f>
        <v>#REF!</v>
      </c>
      <c r="K67" s="6" t="e">
        <f>#REF!</f>
        <v>#REF!</v>
      </c>
      <c r="L67" s="5" t="e">
        <f>HLOOKUP(J67,#REF!,#REF!,FALSE)</f>
        <v>#REF!</v>
      </c>
      <c r="M67" s="28" t="e">
        <f>CONCATENATE(M85,"e")</f>
        <v>#REF!</v>
      </c>
      <c r="O67" s="6" t="s">
        <v>609</v>
      </c>
      <c r="P67" s="6" t="e">
        <f>#REF!</f>
        <v>#REF!</v>
      </c>
      <c r="Q67" s="6" t="e">
        <f>CONCATENATE(P67,R2)</f>
        <v>#REF!</v>
      </c>
      <c r="R67" s="6" t="e">
        <f>#REF!</f>
        <v>#REF!</v>
      </c>
      <c r="S67" s="5" t="e">
        <f>HLOOKUP(Q67,#REF!,#REF!,FALSE)</f>
        <v>#REF!</v>
      </c>
      <c r="T67" s="28" t="e">
        <f>CONCATENATE(T85,"e")</f>
        <v>#REF!</v>
      </c>
      <c r="V67" s="6" t="s">
        <v>609</v>
      </c>
      <c r="W67" s="6" t="e">
        <f>#REF!</f>
        <v>#REF!</v>
      </c>
      <c r="X67" s="6" t="e">
        <f>CONCATENATE(W67,Y2)</f>
        <v>#REF!</v>
      </c>
      <c r="Y67" s="6" t="e">
        <f>#REF!</f>
        <v>#REF!</v>
      </c>
      <c r="Z67" s="5" t="e">
        <f>HLOOKUP(X67,#REF!,#REF!,FALSE)</f>
        <v>#REF!</v>
      </c>
      <c r="AA67" s="28" t="e">
        <f>CONCATENATE(AA85,"e")</f>
        <v>#REF!</v>
      </c>
      <c r="AC67" s="6" t="s">
        <v>609</v>
      </c>
      <c r="AD67" s="6" t="e">
        <f>#REF!</f>
        <v>#REF!</v>
      </c>
      <c r="AE67" s="6" t="e">
        <f>CONCATENATE(AD67,AF2)</f>
        <v>#REF!</v>
      </c>
      <c r="AF67" s="6" t="e">
        <f>#REF!</f>
        <v>#REF!</v>
      </c>
      <c r="AG67" s="5" t="e">
        <f>HLOOKUP(AE67,#REF!,#REF!,FALSE)</f>
        <v>#REF!</v>
      </c>
      <c r="AH67" s="28" t="e">
        <f>CONCATENATE(AH85,"e")</f>
        <v>#REF!</v>
      </c>
      <c r="AJ67" s="6" t="s">
        <v>609</v>
      </c>
      <c r="AK67" s="6" t="e">
        <f>#REF!</f>
        <v>#REF!</v>
      </c>
      <c r="AL67" s="6" t="e">
        <f>CONCATENATE(AK67,AM2)</f>
        <v>#REF!</v>
      </c>
      <c r="AM67" s="6" t="e">
        <f>#REF!</f>
        <v>#REF!</v>
      </c>
      <c r="AN67" s="5" t="e">
        <f>HLOOKUP(AL67,#REF!,#REF!,FALSE)</f>
        <v>#REF!</v>
      </c>
      <c r="AO67" s="28" t="e">
        <f>CONCATENATE(AO85,"e")</f>
        <v>#REF!</v>
      </c>
      <c r="AQ67" s="6" t="s">
        <v>609</v>
      </c>
      <c r="AR67" s="6" t="e">
        <f>#REF!</f>
        <v>#REF!</v>
      </c>
      <c r="AS67" s="6" t="e">
        <f>CONCATENATE(AR67,AT2)</f>
        <v>#REF!</v>
      </c>
      <c r="AT67" s="6" t="e">
        <f>#REF!</f>
        <v>#REF!</v>
      </c>
      <c r="AU67" s="5" t="e">
        <f>HLOOKUP(AS67,#REF!,#REF!,FALSE)</f>
        <v>#REF!</v>
      </c>
      <c r="AV67" s="28" t="e">
        <f>CONCATENATE(AV85,"e")</f>
        <v>#REF!</v>
      </c>
      <c r="AX67" s="6" t="s">
        <v>609</v>
      </c>
      <c r="AY67" s="6" t="e">
        <f>#REF!</f>
        <v>#REF!</v>
      </c>
      <c r="AZ67" s="6" t="e">
        <f>CONCATENATE(AY67,BA2)</f>
        <v>#REF!</v>
      </c>
      <c r="BA67" s="6" t="e">
        <f>#REF!</f>
        <v>#REF!</v>
      </c>
      <c r="BB67" s="5" t="e">
        <f>HLOOKUP(AZ67,#REF!,#REF!,FALSE)</f>
        <v>#REF!</v>
      </c>
      <c r="BC67" s="28" t="e">
        <f>CONCATENATE(BC85,"e")</f>
        <v>#REF!</v>
      </c>
      <c r="BE67" s="6" t="s">
        <v>609</v>
      </c>
      <c r="BF67" s="6" t="e">
        <f>#REF!</f>
        <v>#REF!</v>
      </c>
      <c r="BG67" s="6" t="e">
        <f>CONCATENATE(BF67,BH2)</f>
        <v>#REF!</v>
      </c>
      <c r="BH67" s="6" t="e">
        <f>#REF!</f>
        <v>#REF!</v>
      </c>
      <c r="BI67" s="5" t="e">
        <f>HLOOKUP(BG67,#REF!,#REF!,FALSE)</f>
        <v>#REF!</v>
      </c>
      <c r="BJ67" s="28" t="e">
        <f>CONCATENATE(BJ85,"e")</f>
        <v>#REF!</v>
      </c>
      <c r="BL67" s="6" t="s">
        <v>609</v>
      </c>
      <c r="BM67" s="6" t="e">
        <f>#REF!</f>
        <v>#REF!</v>
      </c>
      <c r="BN67" s="6" t="e">
        <f>CONCATENATE(BM67,BO2)</f>
        <v>#REF!</v>
      </c>
      <c r="BO67" s="6" t="e">
        <f>#REF!</f>
        <v>#REF!</v>
      </c>
      <c r="BP67" s="5" t="e">
        <f>HLOOKUP(BN67,#REF!,#REF!,FALSE)</f>
        <v>#REF!</v>
      </c>
      <c r="BQ67" s="28" t="e">
        <f>CONCATENATE(BQ85,"e")</f>
        <v>#REF!</v>
      </c>
    </row>
    <row r="68" spans="1:70">
      <c r="B68" t="e">
        <f>B48</f>
        <v>#REF!</v>
      </c>
      <c r="C68" t="e">
        <f>C48</f>
        <v>#REF!</v>
      </c>
      <c r="D68" t="e">
        <f>D48</f>
        <v>#REF!</v>
      </c>
      <c r="E68" s="1" t="e">
        <f>HLOOKUP(C68,#REF!,#REF!,FALSE)</f>
        <v>#REF!</v>
      </c>
      <c r="F68" t="e">
        <f>IF(E67&gt;=E68,0,1)</f>
        <v>#REF!</v>
      </c>
      <c r="I68" t="e">
        <f t="shared" ref="I68:K83" si="30">I48</f>
        <v>#REF!</v>
      </c>
      <c r="J68" t="e">
        <f t="shared" si="30"/>
        <v>#REF!</v>
      </c>
      <c r="K68" t="e">
        <f t="shared" si="30"/>
        <v>#REF!</v>
      </c>
      <c r="L68" s="1" t="e">
        <f>HLOOKUP(J68,#REF!,#REF!,FALSE)</f>
        <v>#REF!</v>
      </c>
      <c r="M68" t="e">
        <f>IF(L67&gt;=L68,0,1)</f>
        <v>#REF!</v>
      </c>
      <c r="P68" t="e">
        <f t="shared" ref="P68:R83" si="31">P48</f>
        <v>#REF!</v>
      </c>
      <c r="Q68" t="e">
        <f t="shared" si="31"/>
        <v>#REF!</v>
      </c>
      <c r="R68" t="e">
        <f t="shared" si="31"/>
        <v>#REF!</v>
      </c>
      <c r="S68" s="1" t="e">
        <f>HLOOKUP(Q68,#REF!,#REF!,FALSE)</f>
        <v>#REF!</v>
      </c>
      <c r="T68" t="e">
        <f>IF(S67&gt;=S68,0,1)</f>
        <v>#REF!</v>
      </c>
      <c r="W68" t="e">
        <f t="shared" ref="W68:Y83" si="32">W48</f>
        <v>#REF!</v>
      </c>
      <c r="X68" t="e">
        <f t="shared" si="32"/>
        <v>#REF!</v>
      </c>
      <c r="Y68" t="e">
        <f t="shared" si="32"/>
        <v>#REF!</v>
      </c>
      <c r="Z68" s="1" t="e">
        <f>HLOOKUP(X68,#REF!,#REF!,FALSE)</f>
        <v>#REF!</v>
      </c>
      <c r="AA68" t="e">
        <f>IF(Z67&gt;=Z68,0,1)</f>
        <v>#REF!</v>
      </c>
      <c r="AD68" t="e">
        <f t="shared" ref="AD68:AF83" si="33">AD48</f>
        <v>#REF!</v>
      </c>
      <c r="AE68" t="e">
        <f t="shared" si="33"/>
        <v>#REF!</v>
      </c>
      <c r="AF68" t="e">
        <f t="shared" si="33"/>
        <v>#REF!</v>
      </c>
      <c r="AG68" s="1" t="e">
        <f>HLOOKUP(AE68,#REF!,#REF!,FALSE)</f>
        <v>#REF!</v>
      </c>
      <c r="AH68" t="e">
        <f>IF(AG67&gt;=AG68,0,1)</f>
        <v>#REF!</v>
      </c>
      <c r="AK68" t="e">
        <f t="shared" ref="AK68:AM83" si="34">AK48</f>
        <v>#REF!</v>
      </c>
      <c r="AL68" t="e">
        <f t="shared" si="34"/>
        <v>#REF!</v>
      </c>
      <c r="AM68" t="e">
        <f t="shared" si="34"/>
        <v>#REF!</v>
      </c>
      <c r="AN68" s="1" t="e">
        <f>HLOOKUP(AL68,#REF!,#REF!,FALSE)</f>
        <v>#REF!</v>
      </c>
      <c r="AO68" t="e">
        <f>IF(AN67&gt;=AN68,0,1)</f>
        <v>#REF!</v>
      </c>
      <c r="AR68" t="e">
        <f t="shared" ref="AR68:AT83" si="35">AR48</f>
        <v>#REF!</v>
      </c>
      <c r="AS68" t="e">
        <f t="shared" si="35"/>
        <v>#REF!</v>
      </c>
      <c r="AT68" t="e">
        <f t="shared" si="35"/>
        <v>#REF!</v>
      </c>
      <c r="AU68" s="1" t="e">
        <f>HLOOKUP(AS68,#REF!,#REF!,FALSE)</f>
        <v>#REF!</v>
      </c>
      <c r="AV68" t="e">
        <f>IF(AU67&gt;=AU68,0,1)</f>
        <v>#REF!</v>
      </c>
      <c r="AY68" t="e">
        <f t="shared" ref="AY68:BA83" si="36">AY48</f>
        <v>#REF!</v>
      </c>
      <c r="AZ68" t="e">
        <f t="shared" si="36"/>
        <v>#REF!</v>
      </c>
      <c r="BA68" t="e">
        <f t="shared" si="36"/>
        <v>#REF!</v>
      </c>
      <c r="BB68" s="1" t="e">
        <f>HLOOKUP(AZ68,#REF!,#REF!,FALSE)</f>
        <v>#REF!</v>
      </c>
      <c r="BC68" t="e">
        <f>IF(BB67&gt;=BB68,0,1)</f>
        <v>#REF!</v>
      </c>
      <c r="BF68" t="e">
        <f t="shared" ref="BF68:BH83" si="37">BF48</f>
        <v>#REF!</v>
      </c>
      <c r="BG68" t="e">
        <f t="shared" si="37"/>
        <v>#REF!</v>
      </c>
      <c r="BH68" t="e">
        <f t="shared" si="37"/>
        <v>#REF!</v>
      </c>
      <c r="BI68" s="1" t="e">
        <f>HLOOKUP(BG68,#REF!,#REF!,FALSE)</f>
        <v>#REF!</v>
      </c>
      <c r="BJ68" t="e">
        <f>IF(BI67&gt;=BI68,0,1)</f>
        <v>#REF!</v>
      </c>
      <c r="BM68" t="e">
        <f t="shared" ref="BM68:BO83" si="38">BM48</f>
        <v>#REF!</v>
      </c>
      <c r="BN68" t="e">
        <f t="shared" si="38"/>
        <v>#REF!</v>
      </c>
      <c r="BO68" t="e">
        <f t="shared" si="38"/>
        <v>#REF!</v>
      </c>
      <c r="BP68" s="1" t="e">
        <f>HLOOKUP(BN68,#REF!,#REF!,FALSE)</f>
        <v>#REF!</v>
      </c>
      <c r="BQ68" t="e">
        <f>IF(BP67&gt;=BP68,0,1)</f>
        <v>#REF!</v>
      </c>
    </row>
    <row r="69" spans="1:70">
      <c r="B69" t="e">
        <f t="shared" ref="B69:D83" si="39">B49</f>
        <v>#REF!</v>
      </c>
      <c r="C69" t="e">
        <f t="shared" si="39"/>
        <v>#REF!</v>
      </c>
      <c r="D69" t="e">
        <f t="shared" si="39"/>
        <v>#REF!</v>
      </c>
      <c r="E69" s="1" t="e">
        <f>HLOOKUP(C69,#REF!,#REF!,FALSE)</f>
        <v>#REF!</v>
      </c>
      <c r="F69" t="e">
        <f>IF(E67&gt;=E69,0,1)</f>
        <v>#REF!</v>
      </c>
      <c r="I69" t="e">
        <f t="shared" si="30"/>
        <v>#REF!</v>
      </c>
      <c r="J69" t="e">
        <f t="shared" si="30"/>
        <v>#REF!</v>
      </c>
      <c r="K69" t="e">
        <f t="shared" si="30"/>
        <v>#REF!</v>
      </c>
      <c r="L69" s="1" t="e">
        <f>HLOOKUP(J69,#REF!,#REF!,FALSE)</f>
        <v>#REF!</v>
      </c>
      <c r="M69" t="e">
        <f>IF(L67&gt;=L69,0,1)</f>
        <v>#REF!</v>
      </c>
      <c r="P69" t="e">
        <f t="shared" si="31"/>
        <v>#REF!</v>
      </c>
      <c r="Q69" t="e">
        <f t="shared" si="31"/>
        <v>#REF!</v>
      </c>
      <c r="R69" t="e">
        <f t="shared" si="31"/>
        <v>#REF!</v>
      </c>
      <c r="S69" s="1" t="e">
        <f>HLOOKUP(Q69,#REF!,#REF!,FALSE)</f>
        <v>#REF!</v>
      </c>
      <c r="T69" t="e">
        <f>IF(S67&gt;=S69,0,1)</f>
        <v>#REF!</v>
      </c>
      <c r="W69" t="e">
        <f t="shared" si="32"/>
        <v>#REF!</v>
      </c>
      <c r="X69" t="e">
        <f t="shared" si="32"/>
        <v>#REF!</v>
      </c>
      <c r="Y69" t="e">
        <f t="shared" si="32"/>
        <v>#REF!</v>
      </c>
      <c r="Z69" s="1" t="e">
        <f>HLOOKUP(X69,#REF!,#REF!,FALSE)</f>
        <v>#REF!</v>
      </c>
      <c r="AA69" t="e">
        <f>IF(Z67&gt;=Z69,0,1)</f>
        <v>#REF!</v>
      </c>
      <c r="AD69" t="e">
        <f t="shared" si="33"/>
        <v>#REF!</v>
      </c>
      <c r="AE69" t="e">
        <f t="shared" si="33"/>
        <v>#REF!</v>
      </c>
      <c r="AF69" t="e">
        <f t="shared" si="33"/>
        <v>#REF!</v>
      </c>
      <c r="AG69" s="1" t="e">
        <f>HLOOKUP(AE69,#REF!,#REF!,FALSE)</f>
        <v>#REF!</v>
      </c>
      <c r="AH69" t="e">
        <f>IF(AG67&gt;=AG69,0,1)</f>
        <v>#REF!</v>
      </c>
      <c r="AK69" t="e">
        <f t="shared" si="34"/>
        <v>#REF!</v>
      </c>
      <c r="AL69" t="e">
        <f t="shared" si="34"/>
        <v>#REF!</v>
      </c>
      <c r="AM69" t="e">
        <f t="shared" si="34"/>
        <v>#REF!</v>
      </c>
      <c r="AN69" s="1" t="e">
        <f>HLOOKUP(AL69,#REF!,#REF!,FALSE)</f>
        <v>#REF!</v>
      </c>
      <c r="AO69" t="e">
        <f>IF(AN67&gt;=AN69,0,1)</f>
        <v>#REF!</v>
      </c>
      <c r="AR69" t="e">
        <f t="shared" si="35"/>
        <v>#REF!</v>
      </c>
      <c r="AS69" t="e">
        <f t="shared" si="35"/>
        <v>#REF!</v>
      </c>
      <c r="AT69" t="e">
        <f t="shared" si="35"/>
        <v>#REF!</v>
      </c>
      <c r="AU69" s="1" t="e">
        <f>HLOOKUP(AS69,#REF!,#REF!,FALSE)</f>
        <v>#REF!</v>
      </c>
      <c r="AV69" t="e">
        <f>IF(AU67&gt;=AU69,0,1)</f>
        <v>#REF!</v>
      </c>
      <c r="AY69" t="e">
        <f t="shared" si="36"/>
        <v>#REF!</v>
      </c>
      <c r="AZ69" t="e">
        <f t="shared" si="36"/>
        <v>#REF!</v>
      </c>
      <c r="BA69" t="e">
        <f t="shared" si="36"/>
        <v>#REF!</v>
      </c>
      <c r="BB69" s="1" t="e">
        <f>HLOOKUP(AZ69,#REF!,#REF!,FALSE)</f>
        <v>#REF!</v>
      </c>
      <c r="BC69" t="e">
        <f>IF(BB67&gt;=BB69,0,1)</f>
        <v>#REF!</v>
      </c>
      <c r="BF69" t="e">
        <f t="shared" si="37"/>
        <v>#REF!</v>
      </c>
      <c r="BG69" t="e">
        <f t="shared" si="37"/>
        <v>#REF!</v>
      </c>
      <c r="BH69" t="e">
        <f t="shared" si="37"/>
        <v>#REF!</v>
      </c>
      <c r="BI69" s="1" t="e">
        <f>HLOOKUP(BG69,#REF!,#REF!,FALSE)</f>
        <v>#REF!</v>
      </c>
      <c r="BJ69" t="e">
        <f>IF(BI67&gt;=BI69,0,1)</f>
        <v>#REF!</v>
      </c>
      <c r="BM69" t="e">
        <f t="shared" si="38"/>
        <v>#REF!</v>
      </c>
      <c r="BN69" t="e">
        <f t="shared" si="38"/>
        <v>#REF!</v>
      </c>
      <c r="BO69" t="e">
        <f t="shared" si="38"/>
        <v>#REF!</v>
      </c>
      <c r="BP69" s="1" t="e">
        <f>HLOOKUP(BN69,#REF!,#REF!,FALSE)</f>
        <v>#REF!</v>
      </c>
      <c r="BQ69" t="e">
        <f>IF(BP67&gt;=BP69,0,1)</f>
        <v>#REF!</v>
      </c>
    </row>
    <row r="70" spans="1:70">
      <c r="B70" t="e">
        <f t="shared" si="39"/>
        <v>#REF!</v>
      </c>
      <c r="C70" t="e">
        <f t="shared" si="39"/>
        <v>#REF!</v>
      </c>
      <c r="D70" t="e">
        <f t="shared" si="39"/>
        <v>#REF!</v>
      </c>
      <c r="E70" s="1" t="e">
        <f>HLOOKUP(C70,#REF!,#REF!,FALSE)</f>
        <v>#REF!</v>
      </c>
      <c r="F70" t="e">
        <f>IF(E67&gt;=E70,0,1)</f>
        <v>#REF!</v>
      </c>
      <c r="I70" t="e">
        <f t="shared" si="30"/>
        <v>#REF!</v>
      </c>
      <c r="J70" t="e">
        <f t="shared" si="30"/>
        <v>#REF!</v>
      </c>
      <c r="K70" t="e">
        <f t="shared" si="30"/>
        <v>#REF!</v>
      </c>
      <c r="L70" s="1" t="e">
        <f>HLOOKUP(J70,#REF!,#REF!,FALSE)</f>
        <v>#REF!</v>
      </c>
      <c r="M70" t="e">
        <f>IF(L67&gt;=L70,0,1)</f>
        <v>#REF!</v>
      </c>
      <c r="P70" t="e">
        <f t="shared" si="31"/>
        <v>#REF!</v>
      </c>
      <c r="Q70" t="e">
        <f t="shared" si="31"/>
        <v>#REF!</v>
      </c>
      <c r="R70" t="e">
        <f t="shared" si="31"/>
        <v>#REF!</v>
      </c>
      <c r="S70" s="1" t="e">
        <f>HLOOKUP(Q70,#REF!,#REF!,FALSE)</f>
        <v>#REF!</v>
      </c>
      <c r="T70" t="e">
        <f>IF(S67&gt;=S70,0,1)</f>
        <v>#REF!</v>
      </c>
      <c r="W70" t="e">
        <f t="shared" si="32"/>
        <v>#REF!</v>
      </c>
      <c r="X70" t="e">
        <f t="shared" si="32"/>
        <v>#REF!</v>
      </c>
      <c r="Y70" t="e">
        <f t="shared" si="32"/>
        <v>#REF!</v>
      </c>
      <c r="Z70" s="1" t="e">
        <f>HLOOKUP(X70,#REF!,#REF!,FALSE)</f>
        <v>#REF!</v>
      </c>
      <c r="AA70" t="e">
        <f>IF(Z67&gt;=Z70,0,1)</f>
        <v>#REF!</v>
      </c>
      <c r="AD70" t="e">
        <f t="shared" si="33"/>
        <v>#REF!</v>
      </c>
      <c r="AE70" t="e">
        <f t="shared" si="33"/>
        <v>#REF!</v>
      </c>
      <c r="AF70" t="e">
        <f t="shared" si="33"/>
        <v>#REF!</v>
      </c>
      <c r="AG70" s="1" t="e">
        <f>HLOOKUP(AE70,#REF!,#REF!,FALSE)</f>
        <v>#REF!</v>
      </c>
      <c r="AH70" t="e">
        <f>IF(AG67&gt;=AG70,0,1)</f>
        <v>#REF!</v>
      </c>
      <c r="AK70" t="e">
        <f t="shared" si="34"/>
        <v>#REF!</v>
      </c>
      <c r="AL70" t="e">
        <f t="shared" si="34"/>
        <v>#REF!</v>
      </c>
      <c r="AM70" t="e">
        <f t="shared" si="34"/>
        <v>#REF!</v>
      </c>
      <c r="AN70" s="1" t="e">
        <f>HLOOKUP(AL70,#REF!,#REF!,FALSE)</f>
        <v>#REF!</v>
      </c>
      <c r="AO70" t="e">
        <f>IF(AN67&gt;=AN70,0,1)</f>
        <v>#REF!</v>
      </c>
      <c r="AR70" t="e">
        <f t="shared" si="35"/>
        <v>#REF!</v>
      </c>
      <c r="AS70" t="e">
        <f t="shared" si="35"/>
        <v>#REF!</v>
      </c>
      <c r="AT70" t="e">
        <f t="shared" si="35"/>
        <v>#REF!</v>
      </c>
      <c r="AU70" s="1" t="e">
        <f>HLOOKUP(AS70,#REF!,#REF!,FALSE)</f>
        <v>#REF!</v>
      </c>
      <c r="AV70" t="e">
        <f>IF(AU67&gt;=AU70,0,1)</f>
        <v>#REF!</v>
      </c>
      <c r="AY70" t="e">
        <f t="shared" si="36"/>
        <v>#REF!</v>
      </c>
      <c r="AZ70" t="e">
        <f t="shared" si="36"/>
        <v>#REF!</v>
      </c>
      <c r="BA70" t="e">
        <f t="shared" si="36"/>
        <v>#REF!</v>
      </c>
      <c r="BB70" s="1" t="e">
        <f>HLOOKUP(AZ70,#REF!,#REF!,FALSE)</f>
        <v>#REF!</v>
      </c>
      <c r="BC70" t="e">
        <f>IF(BB67&gt;=BB70,0,1)</f>
        <v>#REF!</v>
      </c>
      <c r="BF70" t="e">
        <f t="shared" si="37"/>
        <v>#REF!</v>
      </c>
      <c r="BG70" t="e">
        <f t="shared" si="37"/>
        <v>#REF!</v>
      </c>
      <c r="BH70" t="e">
        <f t="shared" si="37"/>
        <v>#REF!</v>
      </c>
      <c r="BI70" s="1" t="e">
        <f>HLOOKUP(BG70,#REF!,#REF!,FALSE)</f>
        <v>#REF!</v>
      </c>
      <c r="BJ70" t="e">
        <f>IF(BI67&gt;=BI70,0,1)</f>
        <v>#REF!</v>
      </c>
      <c r="BM70" t="e">
        <f t="shared" si="38"/>
        <v>#REF!</v>
      </c>
      <c r="BN70" t="e">
        <f t="shared" si="38"/>
        <v>#REF!</v>
      </c>
      <c r="BO70" t="e">
        <f t="shared" si="38"/>
        <v>#REF!</v>
      </c>
      <c r="BP70" s="1" t="e">
        <f>HLOOKUP(BN70,#REF!,#REF!,FALSE)</f>
        <v>#REF!</v>
      </c>
      <c r="BQ70" t="e">
        <f>IF(BP67&gt;=BP70,0,1)</f>
        <v>#REF!</v>
      </c>
    </row>
    <row r="71" spans="1:70">
      <c r="B71" t="e">
        <f t="shared" si="39"/>
        <v>#REF!</v>
      </c>
      <c r="C71" t="e">
        <f t="shared" si="39"/>
        <v>#REF!</v>
      </c>
      <c r="D71" t="e">
        <f t="shared" si="39"/>
        <v>#REF!</v>
      </c>
      <c r="E71" s="1" t="e">
        <f>HLOOKUP(C71,#REF!,#REF!,FALSE)</f>
        <v>#REF!</v>
      </c>
      <c r="F71" t="e">
        <f>IF(E67&gt;=E71,0,1)</f>
        <v>#REF!</v>
      </c>
      <c r="I71" t="e">
        <f t="shared" si="30"/>
        <v>#REF!</v>
      </c>
      <c r="J71" t="e">
        <f t="shared" si="30"/>
        <v>#REF!</v>
      </c>
      <c r="K71" t="e">
        <f t="shared" si="30"/>
        <v>#REF!</v>
      </c>
      <c r="L71" s="1" t="e">
        <f>HLOOKUP(J71,#REF!,#REF!,FALSE)</f>
        <v>#REF!</v>
      </c>
      <c r="M71" t="e">
        <f>IF(L67&gt;=L71,0,1)</f>
        <v>#REF!</v>
      </c>
      <c r="P71" t="e">
        <f t="shared" si="31"/>
        <v>#REF!</v>
      </c>
      <c r="Q71" t="e">
        <f t="shared" si="31"/>
        <v>#REF!</v>
      </c>
      <c r="R71" t="e">
        <f t="shared" si="31"/>
        <v>#REF!</v>
      </c>
      <c r="S71" s="1" t="e">
        <f>HLOOKUP(Q71,#REF!,#REF!,FALSE)</f>
        <v>#REF!</v>
      </c>
      <c r="T71" t="e">
        <f>IF(S67&gt;=S71,0,1)</f>
        <v>#REF!</v>
      </c>
      <c r="W71" t="e">
        <f t="shared" si="32"/>
        <v>#REF!</v>
      </c>
      <c r="X71" t="e">
        <f t="shared" si="32"/>
        <v>#REF!</v>
      </c>
      <c r="Y71" t="e">
        <f t="shared" si="32"/>
        <v>#REF!</v>
      </c>
      <c r="Z71" s="1" t="e">
        <f>HLOOKUP(X71,#REF!,#REF!,FALSE)</f>
        <v>#REF!</v>
      </c>
      <c r="AA71" t="e">
        <f>IF(Z67&gt;=Z71,0,1)</f>
        <v>#REF!</v>
      </c>
      <c r="AD71" t="e">
        <f t="shared" si="33"/>
        <v>#REF!</v>
      </c>
      <c r="AE71" t="e">
        <f t="shared" si="33"/>
        <v>#REF!</v>
      </c>
      <c r="AF71" t="e">
        <f t="shared" si="33"/>
        <v>#REF!</v>
      </c>
      <c r="AG71" s="1" t="e">
        <f>HLOOKUP(AE71,#REF!,#REF!,FALSE)</f>
        <v>#REF!</v>
      </c>
      <c r="AH71" t="e">
        <f>IF(AG67&gt;=AG71,0,1)</f>
        <v>#REF!</v>
      </c>
      <c r="AK71" t="e">
        <f t="shared" si="34"/>
        <v>#REF!</v>
      </c>
      <c r="AL71" t="e">
        <f t="shared" si="34"/>
        <v>#REF!</v>
      </c>
      <c r="AM71" t="e">
        <f t="shared" si="34"/>
        <v>#REF!</v>
      </c>
      <c r="AN71" s="1" t="e">
        <f>HLOOKUP(AL71,#REF!,#REF!,FALSE)</f>
        <v>#REF!</v>
      </c>
      <c r="AO71" t="e">
        <f>IF(AN67&gt;=AN71,0,1)</f>
        <v>#REF!</v>
      </c>
      <c r="AR71" t="e">
        <f t="shared" si="35"/>
        <v>#REF!</v>
      </c>
      <c r="AS71" t="e">
        <f t="shared" si="35"/>
        <v>#REF!</v>
      </c>
      <c r="AT71" t="e">
        <f t="shared" si="35"/>
        <v>#REF!</v>
      </c>
      <c r="AU71" s="1" t="e">
        <f>HLOOKUP(AS71,#REF!,#REF!,FALSE)</f>
        <v>#REF!</v>
      </c>
      <c r="AV71" t="e">
        <f>IF(AU67&gt;=AU71,0,1)</f>
        <v>#REF!</v>
      </c>
      <c r="AY71" t="e">
        <f t="shared" si="36"/>
        <v>#REF!</v>
      </c>
      <c r="AZ71" t="e">
        <f t="shared" si="36"/>
        <v>#REF!</v>
      </c>
      <c r="BA71" t="e">
        <f t="shared" si="36"/>
        <v>#REF!</v>
      </c>
      <c r="BB71" s="1" t="e">
        <f>HLOOKUP(AZ71,#REF!,#REF!,FALSE)</f>
        <v>#REF!</v>
      </c>
      <c r="BC71" t="e">
        <f>IF(BB67&gt;=BB71,0,1)</f>
        <v>#REF!</v>
      </c>
      <c r="BF71" t="e">
        <f t="shared" si="37"/>
        <v>#REF!</v>
      </c>
      <c r="BG71" t="e">
        <f t="shared" si="37"/>
        <v>#REF!</v>
      </c>
      <c r="BH71" t="e">
        <f t="shared" si="37"/>
        <v>#REF!</v>
      </c>
      <c r="BI71" s="1" t="e">
        <f>HLOOKUP(BG71,#REF!,#REF!,FALSE)</f>
        <v>#REF!</v>
      </c>
      <c r="BJ71" t="e">
        <f>IF(BI67&gt;=BI71,0,1)</f>
        <v>#REF!</v>
      </c>
      <c r="BM71" t="e">
        <f t="shared" si="38"/>
        <v>#REF!</v>
      </c>
      <c r="BN71" t="e">
        <f t="shared" si="38"/>
        <v>#REF!</v>
      </c>
      <c r="BO71" t="e">
        <f t="shared" si="38"/>
        <v>#REF!</v>
      </c>
      <c r="BP71" s="1" t="e">
        <f>HLOOKUP(BN71,#REF!,#REF!,FALSE)</f>
        <v>#REF!</v>
      </c>
      <c r="BQ71" t="e">
        <f>IF(BP67&gt;=BP71,0,1)</f>
        <v>#REF!</v>
      </c>
    </row>
    <row r="72" spans="1:70">
      <c r="B72" t="e">
        <f t="shared" si="39"/>
        <v>#REF!</v>
      </c>
      <c r="C72" t="e">
        <f t="shared" si="39"/>
        <v>#REF!</v>
      </c>
      <c r="D72" t="e">
        <f t="shared" si="39"/>
        <v>#REF!</v>
      </c>
      <c r="E72" s="1" t="e">
        <f>HLOOKUP(C72,#REF!,#REF!,FALSE)</f>
        <v>#REF!</v>
      </c>
      <c r="F72" t="e">
        <f>IF(E67&gt;=E72,0,1)</f>
        <v>#REF!</v>
      </c>
      <c r="I72" t="e">
        <f t="shared" si="30"/>
        <v>#REF!</v>
      </c>
      <c r="J72" t="e">
        <f t="shared" si="30"/>
        <v>#REF!</v>
      </c>
      <c r="K72" t="e">
        <f t="shared" si="30"/>
        <v>#REF!</v>
      </c>
      <c r="L72" s="1" t="e">
        <f>HLOOKUP(J72,#REF!,#REF!,FALSE)</f>
        <v>#REF!</v>
      </c>
      <c r="M72" t="e">
        <f>IF(L67&gt;=L72,0,1)</f>
        <v>#REF!</v>
      </c>
      <c r="P72" t="e">
        <f t="shared" si="31"/>
        <v>#REF!</v>
      </c>
      <c r="Q72" t="e">
        <f t="shared" si="31"/>
        <v>#REF!</v>
      </c>
      <c r="R72" t="e">
        <f t="shared" si="31"/>
        <v>#REF!</v>
      </c>
      <c r="S72" s="1" t="e">
        <f>HLOOKUP(Q72,#REF!,#REF!,FALSE)</f>
        <v>#REF!</v>
      </c>
      <c r="T72" t="e">
        <f>IF(S67&gt;=S72,0,1)</f>
        <v>#REF!</v>
      </c>
      <c r="W72" t="e">
        <f t="shared" si="32"/>
        <v>#REF!</v>
      </c>
      <c r="X72" t="e">
        <f t="shared" si="32"/>
        <v>#REF!</v>
      </c>
      <c r="Y72" t="e">
        <f t="shared" si="32"/>
        <v>#REF!</v>
      </c>
      <c r="Z72" s="1" t="e">
        <f>HLOOKUP(X72,#REF!,#REF!,FALSE)</f>
        <v>#REF!</v>
      </c>
      <c r="AA72" t="e">
        <f>IF(Z67&gt;=Z72,0,1)</f>
        <v>#REF!</v>
      </c>
      <c r="AD72" t="e">
        <f t="shared" si="33"/>
        <v>#REF!</v>
      </c>
      <c r="AE72" t="e">
        <f t="shared" si="33"/>
        <v>#REF!</v>
      </c>
      <c r="AF72" t="e">
        <f t="shared" si="33"/>
        <v>#REF!</v>
      </c>
      <c r="AG72" s="1" t="e">
        <f>HLOOKUP(AE72,#REF!,#REF!,FALSE)</f>
        <v>#REF!</v>
      </c>
      <c r="AH72" t="e">
        <f>IF(AG67&gt;=AG72,0,1)</f>
        <v>#REF!</v>
      </c>
      <c r="AK72" t="e">
        <f t="shared" si="34"/>
        <v>#REF!</v>
      </c>
      <c r="AL72" t="e">
        <f t="shared" si="34"/>
        <v>#REF!</v>
      </c>
      <c r="AM72" t="e">
        <f t="shared" si="34"/>
        <v>#REF!</v>
      </c>
      <c r="AN72" s="1" t="e">
        <f>HLOOKUP(AL72,#REF!,#REF!,FALSE)</f>
        <v>#REF!</v>
      </c>
      <c r="AO72" t="e">
        <f>IF(AN67&gt;=AN72,0,1)</f>
        <v>#REF!</v>
      </c>
      <c r="AR72" t="e">
        <f t="shared" si="35"/>
        <v>#REF!</v>
      </c>
      <c r="AS72" t="e">
        <f t="shared" si="35"/>
        <v>#REF!</v>
      </c>
      <c r="AT72" t="e">
        <f t="shared" si="35"/>
        <v>#REF!</v>
      </c>
      <c r="AU72" s="1" t="e">
        <f>HLOOKUP(AS72,#REF!,#REF!,FALSE)</f>
        <v>#REF!</v>
      </c>
      <c r="AV72" t="e">
        <f>IF(AU67&gt;=AU72,0,1)</f>
        <v>#REF!</v>
      </c>
      <c r="AY72" t="e">
        <f t="shared" si="36"/>
        <v>#REF!</v>
      </c>
      <c r="AZ72" t="e">
        <f t="shared" si="36"/>
        <v>#REF!</v>
      </c>
      <c r="BA72" t="e">
        <f t="shared" si="36"/>
        <v>#REF!</v>
      </c>
      <c r="BB72" s="1" t="e">
        <f>HLOOKUP(AZ72,#REF!,#REF!,FALSE)</f>
        <v>#REF!</v>
      </c>
      <c r="BC72" t="e">
        <f>IF(BB67&gt;=BB72,0,1)</f>
        <v>#REF!</v>
      </c>
      <c r="BF72" t="e">
        <f t="shared" si="37"/>
        <v>#REF!</v>
      </c>
      <c r="BG72" t="e">
        <f t="shared" si="37"/>
        <v>#REF!</v>
      </c>
      <c r="BH72" t="e">
        <f t="shared" si="37"/>
        <v>#REF!</v>
      </c>
      <c r="BI72" s="1" t="e">
        <f>HLOOKUP(BG72,#REF!,#REF!,FALSE)</f>
        <v>#REF!</v>
      </c>
      <c r="BJ72" t="e">
        <f>IF(BI67&gt;=BI72,0,1)</f>
        <v>#REF!</v>
      </c>
      <c r="BM72" t="e">
        <f t="shared" si="38"/>
        <v>#REF!</v>
      </c>
      <c r="BN72" t="e">
        <f t="shared" si="38"/>
        <v>#REF!</v>
      </c>
      <c r="BO72" t="e">
        <f t="shared" si="38"/>
        <v>#REF!</v>
      </c>
      <c r="BP72" s="1" t="e">
        <f>HLOOKUP(BN72,#REF!,#REF!,FALSE)</f>
        <v>#REF!</v>
      </c>
      <c r="BQ72" t="e">
        <f>IF(BP67&gt;=BP72,0,1)</f>
        <v>#REF!</v>
      </c>
    </row>
    <row r="73" spans="1:70">
      <c r="B73" t="e">
        <f t="shared" si="39"/>
        <v>#REF!</v>
      </c>
      <c r="C73" t="e">
        <f t="shared" si="39"/>
        <v>#REF!</v>
      </c>
      <c r="D73" t="e">
        <f t="shared" si="39"/>
        <v>#REF!</v>
      </c>
      <c r="E73" s="1" t="e">
        <f>HLOOKUP(C73,#REF!,#REF!,FALSE)</f>
        <v>#REF!</v>
      </c>
      <c r="F73" t="e">
        <f>IF(E67&gt;=E73,0,1)</f>
        <v>#REF!</v>
      </c>
      <c r="I73" t="e">
        <f t="shared" si="30"/>
        <v>#REF!</v>
      </c>
      <c r="J73" t="e">
        <f t="shared" si="30"/>
        <v>#REF!</v>
      </c>
      <c r="K73" t="e">
        <f t="shared" si="30"/>
        <v>#REF!</v>
      </c>
      <c r="L73" s="1" t="e">
        <f>HLOOKUP(J73,#REF!,#REF!,FALSE)</f>
        <v>#REF!</v>
      </c>
      <c r="M73" t="e">
        <f>IF(L67&gt;=L73,0,1)</f>
        <v>#REF!</v>
      </c>
      <c r="P73" t="e">
        <f t="shared" si="31"/>
        <v>#REF!</v>
      </c>
      <c r="Q73" t="e">
        <f t="shared" si="31"/>
        <v>#REF!</v>
      </c>
      <c r="R73" t="e">
        <f t="shared" si="31"/>
        <v>#REF!</v>
      </c>
      <c r="S73" s="1" t="e">
        <f>HLOOKUP(Q73,#REF!,#REF!,FALSE)</f>
        <v>#REF!</v>
      </c>
      <c r="T73" t="e">
        <f>IF(S67&gt;=S73,0,1)</f>
        <v>#REF!</v>
      </c>
      <c r="W73" t="e">
        <f t="shared" si="32"/>
        <v>#REF!</v>
      </c>
      <c r="X73" t="e">
        <f t="shared" si="32"/>
        <v>#REF!</v>
      </c>
      <c r="Y73" t="e">
        <f t="shared" si="32"/>
        <v>#REF!</v>
      </c>
      <c r="Z73" s="1" t="e">
        <f>HLOOKUP(X73,#REF!,#REF!,FALSE)</f>
        <v>#REF!</v>
      </c>
      <c r="AA73" t="e">
        <f>IF(Z67&gt;=Z73,0,1)</f>
        <v>#REF!</v>
      </c>
      <c r="AD73" t="e">
        <f t="shared" si="33"/>
        <v>#REF!</v>
      </c>
      <c r="AE73" t="e">
        <f t="shared" si="33"/>
        <v>#REF!</v>
      </c>
      <c r="AF73" t="e">
        <f t="shared" si="33"/>
        <v>#REF!</v>
      </c>
      <c r="AG73" s="1" t="e">
        <f>HLOOKUP(AE73,#REF!,#REF!,FALSE)</f>
        <v>#REF!</v>
      </c>
      <c r="AH73" t="e">
        <f>IF(AG67&gt;=AG73,0,1)</f>
        <v>#REF!</v>
      </c>
      <c r="AK73" t="e">
        <f t="shared" si="34"/>
        <v>#REF!</v>
      </c>
      <c r="AL73" t="e">
        <f t="shared" si="34"/>
        <v>#REF!</v>
      </c>
      <c r="AM73" t="e">
        <f t="shared" si="34"/>
        <v>#REF!</v>
      </c>
      <c r="AN73" s="1" t="e">
        <f>HLOOKUP(AL73,#REF!,#REF!,FALSE)</f>
        <v>#REF!</v>
      </c>
      <c r="AO73" t="e">
        <f>IF(AN67&gt;=AN73,0,1)</f>
        <v>#REF!</v>
      </c>
      <c r="AR73" t="e">
        <f t="shared" si="35"/>
        <v>#REF!</v>
      </c>
      <c r="AS73" t="e">
        <f t="shared" si="35"/>
        <v>#REF!</v>
      </c>
      <c r="AT73" t="e">
        <f t="shared" si="35"/>
        <v>#REF!</v>
      </c>
      <c r="AU73" s="1" t="e">
        <f>HLOOKUP(AS73,#REF!,#REF!,FALSE)</f>
        <v>#REF!</v>
      </c>
      <c r="AV73" t="e">
        <f>IF(AU67&gt;=AU73,0,1)</f>
        <v>#REF!</v>
      </c>
      <c r="AY73" t="e">
        <f t="shared" si="36"/>
        <v>#REF!</v>
      </c>
      <c r="AZ73" t="e">
        <f t="shared" si="36"/>
        <v>#REF!</v>
      </c>
      <c r="BA73" t="e">
        <f t="shared" si="36"/>
        <v>#REF!</v>
      </c>
      <c r="BB73" s="1" t="e">
        <f>HLOOKUP(AZ73,#REF!,#REF!,FALSE)</f>
        <v>#REF!</v>
      </c>
      <c r="BC73" t="e">
        <f>IF(BB67&gt;=BB73,0,1)</f>
        <v>#REF!</v>
      </c>
      <c r="BF73" t="e">
        <f t="shared" si="37"/>
        <v>#REF!</v>
      </c>
      <c r="BG73" t="e">
        <f t="shared" si="37"/>
        <v>#REF!</v>
      </c>
      <c r="BH73" t="e">
        <f t="shared" si="37"/>
        <v>#REF!</v>
      </c>
      <c r="BI73" s="1" t="e">
        <f>HLOOKUP(BG73,#REF!,#REF!,FALSE)</f>
        <v>#REF!</v>
      </c>
      <c r="BJ73" t="e">
        <f>IF(BI67&gt;=BI73,0,1)</f>
        <v>#REF!</v>
      </c>
      <c r="BM73" t="e">
        <f t="shared" si="38"/>
        <v>#REF!</v>
      </c>
      <c r="BN73" t="e">
        <f t="shared" si="38"/>
        <v>#REF!</v>
      </c>
      <c r="BO73" t="e">
        <f t="shared" si="38"/>
        <v>#REF!</v>
      </c>
      <c r="BP73" s="1" t="e">
        <f>HLOOKUP(BN73,#REF!,#REF!,FALSE)</f>
        <v>#REF!</v>
      </c>
      <c r="BQ73" t="e">
        <f>IF(BP67&gt;=BP73,0,1)</f>
        <v>#REF!</v>
      </c>
    </row>
    <row r="74" spans="1:70">
      <c r="B74" t="e">
        <f t="shared" si="39"/>
        <v>#REF!</v>
      </c>
      <c r="C74" t="e">
        <f t="shared" si="39"/>
        <v>#REF!</v>
      </c>
      <c r="D74" t="e">
        <f t="shared" si="39"/>
        <v>#REF!</v>
      </c>
      <c r="E74" s="1" t="e">
        <f>HLOOKUP(C74,#REF!,#REF!,FALSE)</f>
        <v>#REF!</v>
      </c>
      <c r="F74" t="e">
        <f>IF(E67&gt;=E74,0,1)</f>
        <v>#REF!</v>
      </c>
      <c r="I74" t="e">
        <f t="shared" si="30"/>
        <v>#REF!</v>
      </c>
      <c r="J74" t="e">
        <f t="shared" si="30"/>
        <v>#REF!</v>
      </c>
      <c r="K74" t="e">
        <f t="shared" si="30"/>
        <v>#REF!</v>
      </c>
      <c r="L74" s="1" t="e">
        <f>HLOOKUP(J74,#REF!,#REF!,FALSE)</f>
        <v>#REF!</v>
      </c>
      <c r="M74" t="e">
        <f>IF(L67&gt;=L74,0,1)</f>
        <v>#REF!</v>
      </c>
      <c r="P74" t="e">
        <f t="shared" si="31"/>
        <v>#REF!</v>
      </c>
      <c r="Q74" t="e">
        <f t="shared" si="31"/>
        <v>#REF!</v>
      </c>
      <c r="R74" t="e">
        <f t="shared" si="31"/>
        <v>#REF!</v>
      </c>
      <c r="S74" s="1" t="e">
        <f>HLOOKUP(Q74,#REF!,#REF!,FALSE)</f>
        <v>#REF!</v>
      </c>
      <c r="T74" t="e">
        <f>IF(S67&gt;=S74,0,1)</f>
        <v>#REF!</v>
      </c>
      <c r="W74" t="e">
        <f t="shared" si="32"/>
        <v>#REF!</v>
      </c>
      <c r="X74" t="e">
        <f t="shared" si="32"/>
        <v>#REF!</v>
      </c>
      <c r="Y74" t="e">
        <f t="shared" si="32"/>
        <v>#REF!</v>
      </c>
      <c r="Z74" s="1" t="e">
        <f>HLOOKUP(X74,#REF!,#REF!,FALSE)</f>
        <v>#REF!</v>
      </c>
      <c r="AA74" t="e">
        <f>IF(Z67&gt;=Z74,0,1)</f>
        <v>#REF!</v>
      </c>
      <c r="AD74" t="e">
        <f t="shared" si="33"/>
        <v>#REF!</v>
      </c>
      <c r="AE74" t="e">
        <f t="shared" si="33"/>
        <v>#REF!</v>
      </c>
      <c r="AF74" t="e">
        <f t="shared" si="33"/>
        <v>#REF!</v>
      </c>
      <c r="AG74" s="1" t="e">
        <f>HLOOKUP(AE74,#REF!,#REF!,FALSE)</f>
        <v>#REF!</v>
      </c>
      <c r="AH74" t="e">
        <f>IF(AG67&gt;=AG74,0,1)</f>
        <v>#REF!</v>
      </c>
      <c r="AK74" t="e">
        <f t="shared" si="34"/>
        <v>#REF!</v>
      </c>
      <c r="AL74" t="e">
        <f t="shared" si="34"/>
        <v>#REF!</v>
      </c>
      <c r="AM74" t="e">
        <f t="shared" si="34"/>
        <v>#REF!</v>
      </c>
      <c r="AN74" s="1" t="e">
        <f>HLOOKUP(AL74,#REF!,#REF!,FALSE)</f>
        <v>#REF!</v>
      </c>
      <c r="AO74" t="e">
        <f>IF(AN67&gt;=AN74,0,1)</f>
        <v>#REF!</v>
      </c>
      <c r="AR74" t="e">
        <f t="shared" si="35"/>
        <v>#REF!</v>
      </c>
      <c r="AS74" t="e">
        <f t="shared" si="35"/>
        <v>#REF!</v>
      </c>
      <c r="AT74" t="e">
        <f t="shared" si="35"/>
        <v>#REF!</v>
      </c>
      <c r="AU74" s="1" t="e">
        <f>HLOOKUP(AS74,#REF!,#REF!,FALSE)</f>
        <v>#REF!</v>
      </c>
      <c r="AV74" t="e">
        <f>IF(AU67&gt;=AU74,0,1)</f>
        <v>#REF!</v>
      </c>
      <c r="AY74" t="e">
        <f t="shared" si="36"/>
        <v>#REF!</v>
      </c>
      <c r="AZ74" t="e">
        <f t="shared" si="36"/>
        <v>#REF!</v>
      </c>
      <c r="BA74" t="e">
        <f t="shared" si="36"/>
        <v>#REF!</v>
      </c>
      <c r="BB74" s="1" t="e">
        <f>HLOOKUP(AZ74,#REF!,#REF!,FALSE)</f>
        <v>#REF!</v>
      </c>
      <c r="BC74" t="e">
        <f>IF(BB67&gt;=BB74,0,1)</f>
        <v>#REF!</v>
      </c>
      <c r="BF74" t="e">
        <f t="shared" si="37"/>
        <v>#REF!</v>
      </c>
      <c r="BG74" t="e">
        <f t="shared" si="37"/>
        <v>#REF!</v>
      </c>
      <c r="BH74" t="e">
        <f t="shared" si="37"/>
        <v>#REF!</v>
      </c>
      <c r="BI74" s="1" t="e">
        <f>HLOOKUP(BG74,#REF!,#REF!,FALSE)</f>
        <v>#REF!</v>
      </c>
      <c r="BJ74" t="e">
        <f>IF(BI67&gt;=BI74,0,1)</f>
        <v>#REF!</v>
      </c>
      <c r="BM74" t="e">
        <f t="shared" si="38"/>
        <v>#REF!</v>
      </c>
      <c r="BN74" t="e">
        <f t="shared" si="38"/>
        <v>#REF!</v>
      </c>
      <c r="BO74" t="e">
        <f t="shared" si="38"/>
        <v>#REF!</v>
      </c>
      <c r="BP74" s="1" t="e">
        <f>HLOOKUP(BN74,#REF!,#REF!,FALSE)</f>
        <v>#REF!</v>
      </c>
      <c r="BQ74" t="e">
        <f>IF(BP67&gt;=BP74,0,1)</f>
        <v>#REF!</v>
      </c>
    </row>
    <row r="75" spans="1:70">
      <c r="B75" t="e">
        <f t="shared" si="39"/>
        <v>#REF!</v>
      </c>
      <c r="C75" t="e">
        <f t="shared" si="39"/>
        <v>#REF!</v>
      </c>
      <c r="D75" t="e">
        <f t="shared" si="39"/>
        <v>#REF!</v>
      </c>
      <c r="E75" s="1" t="e">
        <f>HLOOKUP(C75,#REF!,#REF!,FALSE)</f>
        <v>#REF!</v>
      </c>
      <c r="F75" t="e">
        <f>IF(E67&gt;=E75,0,1)</f>
        <v>#REF!</v>
      </c>
      <c r="I75" t="e">
        <f t="shared" si="30"/>
        <v>#REF!</v>
      </c>
      <c r="J75" t="e">
        <f t="shared" si="30"/>
        <v>#REF!</v>
      </c>
      <c r="K75" t="e">
        <f t="shared" si="30"/>
        <v>#REF!</v>
      </c>
      <c r="L75" s="1" t="e">
        <f>HLOOKUP(J75,#REF!,#REF!,FALSE)</f>
        <v>#REF!</v>
      </c>
      <c r="M75" t="e">
        <f>IF(L67&gt;=L75,0,1)</f>
        <v>#REF!</v>
      </c>
      <c r="P75" t="e">
        <f t="shared" si="31"/>
        <v>#REF!</v>
      </c>
      <c r="Q75" t="e">
        <f t="shared" si="31"/>
        <v>#REF!</v>
      </c>
      <c r="R75" t="e">
        <f t="shared" si="31"/>
        <v>#REF!</v>
      </c>
      <c r="S75" s="1" t="e">
        <f>HLOOKUP(Q75,#REF!,#REF!,FALSE)</f>
        <v>#REF!</v>
      </c>
      <c r="T75" t="e">
        <f>IF(S67&gt;=S75,0,1)</f>
        <v>#REF!</v>
      </c>
      <c r="W75" t="e">
        <f t="shared" si="32"/>
        <v>#REF!</v>
      </c>
      <c r="X75" t="e">
        <f t="shared" si="32"/>
        <v>#REF!</v>
      </c>
      <c r="Y75" t="e">
        <f t="shared" si="32"/>
        <v>#REF!</v>
      </c>
      <c r="Z75" s="1" t="e">
        <f>HLOOKUP(X75,#REF!,#REF!,FALSE)</f>
        <v>#REF!</v>
      </c>
      <c r="AA75" t="e">
        <f>IF(Z67&gt;=Z75,0,1)</f>
        <v>#REF!</v>
      </c>
      <c r="AD75" t="e">
        <f t="shared" si="33"/>
        <v>#REF!</v>
      </c>
      <c r="AE75" t="e">
        <f t="shared" si="33"/>
        <v>#REF!</v>
      </c>
      <c r="AF75" t="e">
        <f t="shared" si="33"/>
        <v>#REF!</v>
      </c>
      <c r="AG75" s="1" t="e">
        <f>HLOOKUP(AE75,#REF!,#REF!,FALSE)</f>
        <v>#REF!</v>
      </c>
      <c r="AH75" t="e">
        <f>IF(AG67&gt;=AG75,0,1)</f>
        <v>#REF!</v>
      </c>
      <c r="AK75" t="e">
        <f t="shared" si="34"/>
        <v>#REF!</v>
      </c>
      <c r="AL75" t="e">
        <f t="shared" si="34"/>
        <v>#REF!</v>
      </c>
      <c r="AM75" t="e">
        <f t="shared" si="34"/>
        <v>#REF!</v>
      </c>
      <c r="AN75" s="1" t="e">
        <f>HLOOKUP(AL75,#REF!,#REF!,FALSE)</f>
        <v>#REF!</v>
      </c>
      <c r="AO75" t="e">
        <f>IF(AN67&gt;=AN75,0,1)</f>
        <v>#REF!</v>
      </c>
      <c r="AR75" t="e">
        <f t="shared" si="35"/>
        <v>#REF!</v>
      </c>
      <c r="AS75" t="e">
        <f t="shared" si="35"/>
        <v>#REF!</v>
      </c>
      <c r="AT75" t="e">
        <f t="shared" si="35"/>
        <v>#REF!</v>
      </c>
      <c r="AU75" s="1" t="e">
        <f>HLOOKUP(AS75,#REF!,#REF!,FALSE)</f>
        <v>#REF!</v>
      </c>
      <c r="AV75" t="e">
        <f>IF(AU67&gt;=AU75,0,1)</f>
        <v>#REF!</v>
      </c>
      <c r="AY75" t="e">
        <f t="shared" si="36"/>
        <v>#REF!</v>
      </c>
      <c r="AZ75" t="e">
        <f t="shared" si="36"/>
        <v>#REF!</v>
      </c>
      <c r="BA75" t="e">
        <f t="shared" si="36"/>
        <v>#REF!</v>
      </c>
      <c r="BB75" s="1" t="e">
        <f>HLOOKUP(AZ75,#REF!,#REF!,FALSE)</f>
        <v>#REF!</v>
      </c>
      <c r="BC75" t="e">
        <f>IF(BB67&gt;=BB75,0,1)</f>
        <v>#REF!</v>
      </c>
      <c r="BF75" t="e">
        <f t="shared" si="37"/>
        <v>#REF!</v>
      </c>
      <c r="BG75" t="e">
        <f t="shared" si="37"/>
        <v>#REF!</v>
      </c>
      <c r="BH75" t="e">
        <f t="shared" si="37"/>
        <v>#REF!</v>
      </c>
      <c r="BI75" s="1" t="e">
        <f>HLOOKUP(BG75,#REF!,#REF!,FALSE)</f>
        <v>#REF!</v>
      </c>
      <c r="BJ75" t="e">
        <f>IF(BI67&gt;=BI75,0,1)</f>
        <v>#REF!</v>
      </c>
      <c r="BM75" t="e">
        <f t="shared" si="38"/>
        <v>#REF!</v>
      </c>
      <c r="BN75" t="e">
        <f t="shared" si="38"/>
        <v>#REF!</v>
      </c>
      <c r="BO75" t="e">
        <f t="shared" si="38"/>
        <v>#REF!</v>
      </c>
      <c r="BP75" s="1" t="e">
        <f>HLOOKUP(BN75,#REF!,#REF!,FALSE)</f>
        <v>#REF!</v>
      </c>
      <c r="BQ75" t="e">
        <f>IF(BP67&gt;=BP75,0,1)</f>
        <v>#REF!</v>
      </c>
    </row>
    <row r="76" spans="1:70">
      <c r="B76" t="e">
        <f t="shared" si="39"/>
        <v>#REF!</v>
      </c>
      <c r="C76" t="e">
        <f t="shared" si="39"/>
        <v>#REF!</v>
      </c>
      <c r="D76" t="e">
        <f t="shared" si="39"/>
        <v>#REF!</v>
      </c>
      <c r="E76" s="1" t="e">
        <f>HLOOKUP(C76,#REF!,#REF!,FALSE)</f>
        <v>#REF!</v>
      </c>
      <c r="F76" t="e">
        <f>IF(E67&gt;=E76,0,1)</f>
        <v>#REF!</v>
      </c>
      <c r="I76" t="e">
        <f t="shared" si="30"/>
        <v>#REF!</v>
      </c>
      <c r="J76" t="e">
        <f t="shared" si="30"/>
        <v>#REF!</v>
      </c>
      <c r="K76" t="e">
        <f t="shared" si="30"/>
        <v>#REF!</v>
      </c>
      <c r="L76" s="1" t="e">
        <f>HLOOKUP(J76,#REF!,#REF!,FALSE)</f>
        <v>#REF!</v>
      </c>
      <c r="M76" t="e">
        <f>IF(L67&gt;=L76,0,1)</f>
        <v>#REF!</v>
      </c>
      <c r="P76" t="e">
        <f t="shared" si="31"/>
        <v>#REF!</v>
      </c>
      <c r="Q76" t="e">
        <f t="shared" si="31"/>
        <v>#REF!</v>
      </c>
      <c r="R76" t="e">
        <f t="shared" si="31"/>
        <v>#REF!</v>
      </c>
      <c r="S76" s="1" t="e">
        <f>HLOOKUP(Q76,#REF!,#REF!,FALSE)</f>
        <v>#REF!</v>
      </c>
      <c r="T76" t="e">
        <f>IF(S67&gt;=S76,0,1)</f>
        <v>#REF!</v>
      </c>
      <c r="W76" t="e">
        <f t="shared" si="32"/>
        <v>#REF!</v>
      </c>
      <c r="X76" t="e">
        <f t="shared" si="32"/>
        <v>#REF!</v>
      </c>
      <c r="Y76" t="e">
        <f t="shared" si="32"/>
        <v>#REF!</v>
      </c>
      <c r="Z76" s="1" t="e">
        <f>HLOOKUP(X76,#REF!,#REF!,FALSE)</f>
        <v>#REF!</v>
      </c>
      <c r="AA76" t="e">
        <f>IF(Z67&gt;=Z76,0,1)</f>
        <v>#REF!</v>
      </c>
      <c r="AD76" t="e">
        <f t="shared" si="33"/>
        <v>#REF!</v>
      </c>
      <c r="AE76" t="e">
        <f t="shared" si="33"/>
        <v>#REF!</v>
      </c>
      <c r="AF76" t="e">
        <f t="shared" si="33"/>
        <v>#REF!</v>
      </c>
      <c r="AG76" s="1" t="e">
        <f>HLOOKUP(AE76,#REF!,#REF!,FALSE)</f>
        <v>#REF!</v>
      </c>
      <c r="AH76" t="e">
        <f>IF(AG67&gt;=AG76,0,1)</f>
        <v>#REF!</v>
      </c>
      <c r="AK76" t="e">
        <f t="shared" si="34"/>
        <v>#REF!</v>
      </c>
      <c r="AL76" t="e">
        <f t="shared" si="34"/>
        <v>#REF!</v>
      </c>
      <c r="AM76" t="e">
        <f t="shared" si="34"/>
        <v>#REF!</v>
      </c>
      <c r="AN76" s="1" t="e">
        <f>HLOOKUP(AL76,#REF!,#REF!,FALSE)</f>
        <v>#REF!</v>
      </c>
      <c r="AO76" t="e">
        <f>IF(AN67&gt;=AN76,0,1)</f>
        <v>#REF!</v>
      </c>
      <c r="AR76" t="e">
        <f t="shared" si="35"/>
        <v>#REF!</v>
      </c>
      <c r="AS76" t="e">
        <f t="shared" si="35"/>
        <v>#REF!</v>
      </c>
      <c r="AT76" t="e">
        <f t="shared" si="35"/>
        <v>#REF!</v>
      </c>
      <c r="AU76" s="1" t="e">
        <f>HLOOKUP(AS76,#REF!,#REF!,FALSE)</f>
        <v>#REF!</v>
      </c>
      <c r="AV76" t="e">
        <f>IF(AU67&gt;=AU76,0,1)</f>
        <v>#REF!</v>
      </c>
      <c r="AY76" t="e">
        <f t="shared" si="36"/>
        <v>#REF!</v>
      </c>
      <c r="AZ76" t="e">
        <f t="shared" si="36"/>
        <v>#REF!</v>
      </c>
      <c r="BA76" t="e">
        <f t="shared" si="36"/>
        <v>#REF!</v>
      </c>
      <c r="BB76" s="1" t="e">
        <f>HLOOKUP(AZ76,#REF!,#REF!,FALSE)</f>
        <v>#REF!</v>
      </c>
      <c r="BC76" t="e">
        <f>IF(BB67&gt;=BB76,0,1)</f>
        <v>#REF!</v>
      </c>
      <c r="BF76" t="e">
        <f t="shared" si="37"/>
        <v>#REF!</v>
      </c>
      <c r="BG76" t="e">
        <f t="shared" si="37"/>
        <v>#REF!</v>
      </c>
      <c r="BH76" t="e">
        <f t="shared" si="37"/>
        <v>#REF!</v>
      </c>
      <c r="BI76" s="1" t="e">
        <f>HLOOKUP(BG76,#REF!,#REF!,FALSE)</f>
        <v>#REF!</v>
      </c>
      <c r="BJ76" t="e">
        <f>IF(BI67&gt;=BI76,0,1)</f>
        <v>#REF!</v>
      </c>
      <c r="BM76" t="e">
        <f t="shared" si="38"/>
        <v>#REF!</v>
      </c>
      <c r="BN76" t="e">
        <f t="shared" si="38"/>
        <v>#REF!</v>
      </c>
      <c r="BO76" t="e">
        <f t="shared" si="38"/>
        <v>#REF!</v>
      </c>
      <c r="BP76" s="1" t="e">
        <f>HLOOKUP(BN76,#REF!,#REF!,FALSE)</f>
        <v>#REF!</v>
      </c>
      <c r="BQ76" t="e">
        <f>IF(BP67&gt;=BP76,0,1)</f>
        <v>#REF!</v>
      </c>
    </row>
    <row r="77" spans="1:70">
      <c r="B77" t="e">
        <f t="shared" si="39"/>
        <v>#REF!</v>
      </c>
      <c r="C77" t="e">
        <f t="shared" si="39"/>
        <v>#REF!</v>
      </c>
      <c r="D77" t="e">
        <f t="shared" si="39"/>
        <v>#REF!</v>
      </c>
      <c r="E77" s="1" t="e">
        <f>HLOOKUP(C77,#REF!,#REF!,FALSE)</f>
        <v>#REF!</v>
      </c>
      <c r="F77" t="e">
        <f>IF(E67&gt;=E77,0,1)</f>
        <v>#REF!</v>
      </c>
      <c r="I77" t="e">
        <f t="shared" si="30"/>
        <v>#REF!</v>
      </c>
      <c r="J77" t="e">
        <f t="shared" si="30"/>
        <v>#REF!</v>
      </c>
      <c r="K77" t="e">
        <f t="shared" si="30"/>
        <v>#REF!</v>
      </c>
      <c r="L77" s="1" t="e">
        <f>HLOOKUP(J77,#REF!,#REF!,FALSE)</f>
        <v>#REF!</v>
      </c>
      <c r="M77" t="e">
        <f>IF(L67&gt;=L77,0,1)</f>
        <v>#REF!</v>
      </c>
      <c r="P77" t="e">
        <f t="shared" si="31"/>
        <v>#REF!</v>
      </c>
      <c r="Q77" t="e">
        <f t="shared" si="31"/>
        <v>#REF!</v>
      </c>
      <c r="R77" t="e">
        <f t="shared" si="31"/>
        <v>#REF!</v>
      </c>
      <c r="S77" s="1" t="e">
        <f>HLOOKUP(Q77,#REF!,#REF!,FALSE)</f>
        <v>#REF!</v>
      </c>
      <c r="T77" t="e">
        <f>IF(S67&gt;=S77,0,1)</f>
        <v>#REF!</v>
      </c>
      <c r="W77" t="e">
        <f t="shared" si="32"/>
        <v>#REF!</v>
      </c>
      <c r="X77" t="e">
        <f t="shared" si="32"/>
        <v>#REF!</v>
      </c>
      <c r="Y77" t="e">
        <f t="shared" si="32"/>
        <v>#REF!</v>
      </c>
      <c r="Z77" s="1" t="e">
        <f>HLOOKUP(X77,#REF!,#REF!,FALSE)</f>
        <v>#REF!</v>
      </c>
      <c r="AA77" t="e">
        <f>IF(Z67&gt;=Z77,0,1)</f>
        <v>#REF!</v>
      </c>
      <c r="AD77" t="e">
        <f t="shared" si="33"/>
        <v>#REF!</v>
      </c>
      <c r="AE77" t="e">
        <f t="shared" si="33"/>
        <v>#REF!</v>
      </c>
      <c r="AF77" t="e">
        <f t="shared" si="33"/>
        <v>#REF!</v>
      </c>
      <c r="AG77" s="1" t="e">
        <f>HLOOKUP(AE77,#REF!,#REF!,FALSE)</f>
        <v>#REF!</v>
      </c>
      <c r="AH77" t="e">
        <f>IF(AG67&gt;=AG77,0,1)</f>
        <v>#REF!</v>
      </c>
      <c r="AK77" t="e">
        <f t="shared" si="34"/>
        <v>#REF!</v>
      </c>
      <c r="AL77" t="e">
        <f t="shared" si="34"/>
        <v>#REF!</v>
      </c>
      <c r="AM77" t="e">
        <f t="shared" si="34"/>
        <v>#REF!</v>
      </c>
      <c r="AN77" s="1" t="e">
        <f>HLOOKUP(AL77,#REF!,#REF!,FALSE)</f>
        <v>#REF!</v>
      </c>
      <c r="AO77" t="e">
        <f>IF(AN67&gt;=AN77,0,1)</f>
        <v>#REF!</v>
      </c>
      <c r="AR77" t="e">
        <f t="shared" si="35"/>
        <v>#REF!</v>
      </c>
      <c r="AS77" t="e">
        <f t="shared" si="35"/>
        <v>#REF!</v>
      </c>
      <c r="AT77" t="e">
        <f t="shared" si="35"/>
        <v>#REF!</v>
      </c>
      <c r="AU77" s="1" t="e">
        <f>HLOOKUP(AS77,#REF!,#REF!,FALSE)</f>
        <v>#REF!</v>
      </c>
      <c r="AV77" t="e">
        <f>IF(AU67&gt;=AU77,0,1)</f>
        <v>#REF!</v>
      </c>
      <c r="AY77" t="e">
        <f t="shared" si="36"/>
        <v>#REF!</v>
      </c>
      <c r="AZ77" t="e">
        <f t="shared" si="36"/>
        <v>#REF!</v>
      </c>
      <c r="BA77" t="e">
        <f t="shared" si="36"/>
        <v>#REF!</v>
      </c>
      <c r="BB77" s="1" t="e">
        <f>HLOOKUP(AZ77,#REF!,#REF!,FALSE)</f>
        <v>#REF!</v>
      </c>
      <c r="BC77" t="e">
        <f>IF(BB67&gt;=BB77,0,1)</f>
        <v>#REF!</v>
      </c>
      <c r="BF77" t="e">
        <f t="shared" si="37"/>
        <v>#REF!</v>
      </c>
      <c r="BG77" t="e">
        <f t="shared" si="37"/>
        <v>#REF!</v>
      </c>
      <c r="BH77" t="e">
        <f t="shared" si="37"/>
        <v>#REF!</v>
      </c>
      <c r="BI77" s="1" t="e">
        <f>HLOOKUP(BG77,#REF!,#REF!,FALSE)</f>
        <v>#REF!</v>
      </c>
      <c r="BJ77" t="e">
        <f>IF(BI67&gt;=BI77,0,1)</f>
        <v>#REF!</v>
      </c>
      <c r="BM77" t="e">
        <f t="shared" si="38"/>
        <v>#REF!</v>
      </c>
      <c r="BN77" t="e">
        <f t="shared" si="38"/>
        <v>#REF!</v>
      </c>
      <c r="BO77" t="e">
        <f t="shared" si="38"/>
        <v>#REF!</v>
      </c>
      <c r="BP77" s="1" t="e">
        <f>HLOOKUP(BN77,#REF!,#REF!,FALSE)</f>
        <v>#REF!</v>
      </c>
      <c r="BQ77" t="e">
        <f>IF(BP67&gt;=BP77,0,1)</f>
        <v>#REF!</v>
      </c>
    </row>
    <row r="78" spans="1:70">
      <c r="B78" t="e">
        <f t="shared" si="39"/>
        <v>#REF!</v>
      </c>
      <c r="C78" t="e">
        <f t="shared" si="39"/>
        <v>#REF!</v>
      </c>
      <c r="D78" t="e">
        <f t="shared" si="39"/>
        <v>#REF!</v>
      </c>
      <c r="E78" s="1" t="e">
        <f>HLOOKUP(C78,#REF!,#REF!,FALSE)</f>
        <v>#REF!</v>
      </c>
      <c r="F78" t="e">
        <f>IF(E67&gt;=E78,0,1)</f>
        <v>#REF!</v>
      </c>
      <c r="I78" t="e">
        <f t="shared" si="30"/>
        <v>#REF!</v>
      </c>
      <c r="J78" t="e">
        <f t="shared" si="30"/>
        <v>#REF!</v>
      </c>
      <c r="K78" t="e">
        <f t="shared" si="30"/>
        <v>#REF!</v>
      </c>
      <c r="L78" s="1" t="e">
        <f>HLOOKUP(J78,#REF!,#REF!,FALSE)</f>
        <v>#REF!</v>
      </c>
      <c r="M78" t="e">
        <f>IF(L67&gt;=L78,0,1)</f>
        <v>#REF!</v>
      </c>
      <c r="P78" t="e">
        <f t="shared" si="31"/>
        <v>#REF!</v>
      </c>
      <c r="Q78" t="e">
        <f t="shared" si="31"/>
        <v>#REF!</v>
      </c>
      <c r="R78" t="e">
        <f t="shared" si="31"/>
        <v>#REF!</v>
      </c>
      <c r="S78" s="1" t="e">
        <f>HLOOKUP(Q78,#REF!,#REF!,FALSE)</f>
        <v>#REF!</v>
      </c>
      <c r="T78" t="e">
        <f>IF(S67&gt;=S78,0,1)</f>
        <v>#REF!</v>
      </c>
      <c r="W78" t="e">
        <f t="shared" si="32"/>
        <v>#REF!</v>
      </c>
      <c r="X78" t="e">
        <f t="shared" si="32"/>
        <v>#REF!</v>
      </c>
      <c r="Y78" t="e">
        <f t="shared" si="32"/>
        <v>#REF!</v>
      </c>
      <c r="Z78" s="1" t="e">
        <f>HLOOKUP(X78,#REF!,#REF!,FALSE)</f>
        <v>#REF!</v>
      </c>
      <c r="AA78" t="e">
        <f>IF(Z67&gt;=Z78,0,1)</f>
        <v>#REF!</v>
      </c>
      <c r="AD78" t="e">
        <f t="shared" si="33"/>
        <v>#REF!</v>
      </c>
      <c r="AE78" t="e">
        <f t="shared" si="33"/>
        <v>#REF!</v>
      </c>
      <c r="AF78" t="e">
        <f t="shared" si="33"/>
        <v>#REF!</v>
      </c>
      <c r="AG78" s="1" t="e">
        <f>HLOOKUP(AE78,#REF!,#REF!,FALSE)</f>
        <v>#REF!</v>
      </c>
      <c r="AH78" t="e">
        <f>IF(AG67&gt;=AG78,0,1)</f>
        <v>#REF!</v>
      </c>
      <c r="AK78" t="e">
        <f t="shared" si="34"/>
        <v>#REF!</v>
      </c>
      <c r="AL78" t="e">
        <f t="shared" si="34"/>
        <v>#REF!</v>
      </c>
      <c r="AM78" t="e">
        <f t="shared" si="34"/>
        <v>#REF!</v>
      </c>
      <c r="AN78" s="1" t="e">
        <f>HLOOKUP(AL78,#REF!,#REF!,FALSE)</f>
        <v>#REF!</v>
      </c>
      <c r="AO78" t="e">
        <f>IF(AN67&gt;=AN78,0,1)</f>
        <v>#REF!</v>
      </c>
      <c r="AR78" t="e">
        <f t="shared" si="35"/>
        <v>#REF!</v>
      </c>
      <c r="AS78" t="e">
        <f t="shared" si="35"/>
        <v>#REF!</v>
      </c>
      <c r="AT78" t="e">
        <f t="shared" si="35"/>
        <v>#REF!</v>
      </c>
      <c r="AU78" s="1" t="e">
        <f>HLOOKUP(AS78,#REF!,#REF!,FALSE)</f>
        <v>#REF!</v>
      </c>
      <c r="AV78" t="e">
        <f>IF(AU67&gt;=AU78,0,1)</f>
        <v>#REF!</v>
      </c>
      <c r="AY78" t="e">
        <f t="shared" si="36"/>
        <v>#REF!</v>
      </c>
      <c r="AZ78" t="e">
        <f t="shared" si="36"/>
        <v>#REF!</v>
      </c>
      <c r="BA78" t="e">
        <f t="shared" si="36"/>
        <v>#REF!</v>
      </c>
      <c r="BB78" s="1" t="e">
        <f>HLOOKUP(AZ78,#REF!,#REF!,FALSE)</f>
        <v>#REF!</v>
      </c>
      <c r="BC78" t="e">
        <f>IF(BB67&gt;=BB78,0,1)</f>
        <v>#REF!</v>
      </c>
      <c r="BF78" t="e">
        <f t="shared" si="37"/>
        <v>#REF!</v>
      </c>
      <c r="BG78" t="e">
        <f t="shared" si="37"/>
        <v>#REF!</v>
      </c>
      <c r="BH78" t="e">
        <f t="shared" si="37"/>
        <v>#REF!</v>
      </c>
      <c r="BI78" s="1" t="e">
        <f>HLOOKUP(BG78,#REF!,#REF!,FALSE)</f>
        <v>#REF!</v>
      </c>
      <c r="BJ78" t="e">
        <f>IF(BI67&gt;=BI78,0,1)</f>
        <v>#REF!</v>
      </c>
      <c r="BM78" t="e">
        <f t="shared" si="38"/>
        <v>#REF!</v>
      </c>
      <c r="BN78" t="e">
        <f t="shared" si="38"/>
        <v>#REF!</v>
      </c>
      <c r="BO78" t="e">
        <f t="shared" si="38"/>
        <v>#REF!</v>
      </c>
      <c r="BP78" s="1" t="e">
        <f>HLOOKUP(BN78,#REF!,#REF!,FALSE)</f>
        <v>#REF!</v>
      </c>
      <c r="BQ78" t="e">
        <f>IF(BP67&gt;=BP78,0,1)</f>
        <v>#REF!</v>
      </c>
    </row>
    <row r="79" spans="1:70">
      <c r="B79" t="e">
        <f t="shared" si="39"/>
        <v>#REF!</v>
      </c>
      <c r="C79" t="e">
        <f t="shared" si="39"/>
        <v>#REF!</v>
      </c>
      <c r="D79" t="e">
        <f t="shared" si="39"/>
        <v>#REF!</v>
      </c>
      <c r="E79" s="1" t="e">
        <f>HLOOKUP(C79,#REF!,#REF!,FALSE)</f>
        <v>#REF!</v>
      </c>
      <c r="F79" t="e">
        <f>IF(E67&gt;=E79,0,1)</f>
        <v>#REF!</v>
      </c>
      <c r="I79" t="e">
        <f t="shared" si="30"/>
        <v>#REF!</v>
      </c>
      <c r="J79" t="e">
        <f t="shared" si="30"/>
        <v>#REF!</v>
      </c>
      <c r="K79" t="e">
        <f t="shared" si="30"/>
        <v>#REF!</v>
      </c>
      <c r="L79" s="1" t="e">
        <f>HLOOKUP(J79,#REF!,#REF!,FALSE)</f>
        <v>#REF!</v>
      </c>
      <c r="M79" t="e">
        <f>IF(L67&gt;=L79,0,1)</f>
        <v>#REF!</v>
      </c>
      <c r="P79" t="e">
        <f t="shared" si="31"/>
        <v>#REF!</v>
      </c>
      <c r="Q79" t="e">
        <f t="shared" si="31"/>
        <v>#REF!</v>
      </c>
      <c r="R79" t="e">
        <f t="shared" si="31"/>
        <v>#REF!</v>
      </c>
      <c r="S79" s="1" t="e">
        <f>HLOOKUP(Q79,#REF!,#REF!,FALSE)</f>
        <v>#REF!</v>
      </c>
      <c r="T79" t="e">
        <f>IF(S67&gt;=S79,0,1)</f>
        <v>#REF!</v>
      </c>
      <c r="W79" t="e">
        <f t="shared" si="32"/>
        <v>#REF!</v>
      </c>
      <c r="X79" t="e">
        <f t="shared" si="32"/>
        <v>#REF!</v>
      </c>
      <c r="Y79" t="e">
        <f t="shared" si="32"/>
        <v>#REF!</v>
      </c>
      <c r="Z79" s="1" t="e">
        <f>HLOOKUP(X79,#REF!,#REF!,FALSE)</f>
        <v>#REF!</v>
      </c>
      <c r="AA79" t="e">
        <f>IF(Z67&gt;=Z79,0,1)</f>
        <v>#REF!</v>
      </c>
      <c r="AD79" t="e">
        <f t="shared" si="33"/>
        <v>#REF!</v>
      </c>
      <c r="AE79" t="e">
        <f t="shared" si="33"/>
        <v>#REF!</v>
      </c>
      <c r="AF79" t="e">
        <f t="shared" si="33"/>
        <v>#REF!</v>
      </c>
      <c r="AG79" s="1" t="e">
        <f>HLOOKUP(AE79,#REF!,#REF!,FALSE)</f>
        <v>#REF!</v>
      </c>
      <c r="AH79" t="e">
        <f>IF(AG67&gt;=AG79,0,1)</f>
        <v>#REF!</v>
      </c>
      <c r="AK79" t="e">
        <f t="shared" si="34"/>
        <v>#REF!</v>
      </c>
      <c r="AL79" t="e">
        <f t="shared" si="34"/>
        <v>#REF!</v>
      </c>
      <c r="AM79" t="e">
        <f t="shared" si="34"/>
        <v>#REF!</v>
      </c>
      <c r="AN79" s="1" t="e">
        <f>HLOOKUP(AL79,#REF!,#REF!,FALSE)</f>
        <v>#REF!</v>
      </c>
      <c r="AO79" t="e">
        <f>IF(AN67&gt;=AN79,0,1)</f>
        <v>#REF!</v>
      </c>
      <c r="AR79" t="e">
        <f t="shared" si="35"/>
        <v>#REF!</v>
      </c>
      <c r="AS79" t="e">
        <f t="shared" si="35"/>
        <v>#REF!</v>
      </c>
      <c r="AT79" t="e">
        <f t="shared" si="35"/>
        <v>#REF!</v>
      </c>
      <c r="AU79" s="1" t="e">
        <f>HLOOKUP(AS79,#REF!,#REF!,FALSE)</f>
        <v>#REF!</v>
      </c>
      <c r="AV79" t="e">
        <f>IF(AU67&gt;=AU79,0,1)</f>
        <v>#REF!</v>
      </c>
      <c r="AY79" t="e">
        <f t="shared" si="36"/>
        <v>#REF!</v>
      </c>
      <c r="AZ79" t="e">
        <f t="shared" si="36"/>
        <v>#REF!</v>
      </c>
      <c r="BA79" t="e">
        <f t="shared" si="36"/>
        <v>#REF!</v>
      </c>
      <c r="BB79" s="1" t="e">
        <f>HLOOKUP(AZ79,#REF!,#REF!,FALSE)</f>
        <v>#REF!</v>
      </c>
      <c r="BC79" t="e">
        <f>IF(BB67&gt;=BB79,0,1)</f>
        <v>#REF!</v>
      </c>
      <c r="BF79" t="e">
        <f t="shared" si="37"/>
        <v>#REF!</v>
      </c>
      <c r="BG79" t="e">
        <f t="shared" si="37"/>
        <v>#REF!</v>
      </c>
      <c r="BH79" t="e">
        <f t="shared" si="37"/>
        <v>#REF!</v>
      </c>
      <c r="BI79" s="1" t="e">
        <f>HLOOKUP(BG79,#REF!,#REF!,FALSE)</f>
        <v>#REF!</v>
      </c>
      <c r="BJ79" t="e">
        <f>IF(BI67&gt;=BI79,0,1)</f>
        <v>#REF!</v>
      </c>
      <c r="BM79" t="e">
        <f t="shared" si="38"/>
        <v>#REF!</v>
      </c>
      <c r="BN79" t="e">
        <f t="shared" si="38"/>
        <v>#REF!</v>
      </c>
      <c r="BO79" t="e">
        <f t="shared" si="38"/>
        <v>#REF!</v>
      </c>
      <c r="BP79" s="1" t="e">
        <f>HLOOKUP(BN79,#REF!,#REF!,FALSE)</f>
        <v>#REF!</v>
      </c>
      <c r="BQ79" t="e">
        <f>IF(BP67&gt;=BP79,0,1)</f>
        <v>#REF!</v>
      </c>
    </row>
    <row r="80" spans="1:70">
      <c r="B80" t="e">
        <f t="shared" si="39"/>
        <v>#REF!</v>
      </c>
      <c r="C80" t="e">
        <f t="shared" si="39"/>
        <v>#REF!</v>
      </c>
      <c r="D80" t="e">
        <f t="shared" si="39"/>
        <v>#REF!</v>
      </c>
      <c r="E80" s="1" t="e">
        <f>HLOOKUP(C80,#REF!,#REF!,FALSE)</f>
        <v>#REF!</v>
      </c>
      <c r="F80" t="e">
        <f>IF(E67&gt;=E80,0,1)</f>
        <v>#REF!</v>
      </c>
      <c r="I80" t="e">
        <f t="shared" si="30"/>
        <v>#REF!</v>
      </c>
      <c r="J80" t="e">
        <f t="shared" si="30"/>
        <v>#REF!</v>
      </c>
      <c r="K80" t="e">
        <f t="shared" si="30"/>
        <v>#REF!</v>
      </c>
      <c r="L80" s="1" t="e">
        <f>HLOOKUP(J80,#REF!,#REF!,FALSE)</f>
        <v>#REF!</v>
      </c>
      <c r="M80" t="e">
        <f>IF(L67&gt;=L80,0,1)</f>
        <v>#REF!</v>
      </c>
      <c r="P80" t="e">
        <f t="shared" si="31"/>
        <v>#REF!</v>
      </c>
      <c r="Q80" t="e">
        <f t="shared" si="31"/>
        <v>#REF!</v>
      </c>
      <c r="R80" t="e">
        <f t="shared" si="31"/>
        <v>#REF!</v>
      </c>
      <c r="S80" s="1" t="e">
        <f>HLOOKUP(Q80,#REF!,#REF!,FALSE)</f>
        <v>#REF!</v>
      </c>
      <c r="T80" t="e">
        <f>IF(S67&gt;=S80,0,1)</f>
        <v>#REF!</v>
      </c>
      <c r="W80" t="e">
        <f t="shared" si="32"/>
        <v>#REF!</v>
      </c>
      <c r="X80" t="e">
        <f t="shared" si="32"/>
        <v>#REF!</v>
      </c>
      <c r="Y80" t="e">
        <f t="shared" si="32"/>
        <v>#REF!</v>
      </c>
      <c r="Z80" s="1" t="e">
        <f>HLOOKUP(X80,#REF!,#REF!,FALSE)</f>
        <v>#REF!</v>
      </c>
      <c r="AA80" t="e">
        <f>IF(Z67&gt;=Z80,0,1)</f>
        <v>#REF!</v>
      </c>
      <c r="AD80" t="e">
        <f t="shared" si="33"/>
        <v>#REF!</v>
      </c>
      <c r="AE80" t="e">
        <f t="shared" si="33"/>
        <v>#REF!</v>
      </c>
      <c r="AF80" t="e">
        <f t="shared" si="33"/>
        <v>#REF!</v>
      </c>
      <c r="AG80" s="1" t="e">
        <f>HLOOKUP(AE80,#REF!,#REF!,FALSE)</f>
        <v>#REF!</v>
      </c>
      <c r="AH80" t="e">
        <f>IF(AG67&gt;=AG80,0,1)</f>
        <v>#REF!</v>
      </c>
      <c r="AK80" t="e">
        <f t="shared" si="34"/>
        <v>#REF!</v>
      </c>
      <c r="AL80" t="e">
        <f t="shared" si="34"/>
        <v>#REF!</v>
      </c>
      <c r="AM80" t="e">
        <f t="shared" si="34"/>
        <v>#REF!</v>
      </c>
      <c r="AN80" s="1" t="e">
        <f>HLOOKUP(AL80,#REF!,#REF!,FALSE)</f>
        <v>#REF!</v>
      </c>
      <c r="AO80" t="e">
        <f>IF(AN67&gt;=AN80,0,1)</f>
        <v>#REF!</v>
      </c>
      <c r="AR80" t="e">
        <f t="shared" si="35"/>
        <v>#REF!</v>
      </c>
      <c r="AS80" t="e">
        <f t="shared" si="35"/>
        <v>#REF!</v>
      </c>
      <c r="AT80" t="e">
        <f t="shared" si="35"/>
        <v>#REF!</v>
      </c>
      <c r="AU80" s="1" t="e">
        <f>HLOOKUP(AS80,#REF!,#REF!,FALSE)</f>
        <v>#REF!</v>
      </c>
      <c r="AV80" t="e">
        <f>IF(AU67&gt;=AU80,0,1)</f>
        <v>#REF!</v>
      </c>
      <c r="AY80" t="e">
        <f t="shared" si="36"/>
        <v>#REF!</v>
      </c>
      <c r="AZ80" t="e">
        <f t="shared" si="36"/>
        <v>#REF!</v>
      </c>
      <c r="BA80" t="e">
        <f t="shared" si="36"/>
        <v>#REF!</v>
      </c>
      <c r="BB80" s="1" t="e">
        <f>HLOOKUP(AZ80,#REF!,#REF!,FALSE)</f>
        <v>#REF!</v>
      </c>
      <c r="BC80" t="e">
        <f>IF(BB67&gt;=BB80,0,1)</f>
        <v>#REF!</v>
      </c>
      <c r="BF80" t="e">
        <f t="shared" si="37"/>
        <v>#REF!</v>
      </c>
      <c r="BG80" t="e">
        <f t="shared" si="37"/>
        <v>#REF!</v>
      </c>
      <c r="BH80" t="e">
        <f t="shared" si="37"/>
        <v>#REF!</v>
      </c>
      <c r="BI80" s="1" t="e">
        <f>HLOOKUP(BG80,#REF!,#REF!,FALSE)</f>
        <v>#REF!</v>
      </c>
      <c r="BJ80" t="e">
        <f>IF(BI67&gt;=BI80,0,1)</f>
        <v>#REF!</v>
      </c>
      <c r="BM80" t="e">
        <f t="shared" si="38"/>
        <v>#REF!</v>
      </c>
      <c r="BN80" t="e">
        <f t="shared" si="38"/>
        <v>#REF!</v>
      </c>
      <c r="BO80" t="e">
        <f t="shared" si="38"/>
        <v>#REF!</v>
      </c>
      <c r="BP80" s="1" t="e">
        <f>HLOOKUP(BN80,#REF!,#REF!,FALSE)</f>
        <v>#REF!</v>
      </c>
      <c r="BQ80" t="e">
        <f>IF(BP67&gt;=BP80,0,1)</f>
        <v>#REF!</v>
      </c>
    </row>
    <row r="81" spans="1:69">
      <c r="B81" t="e">
        <f t="shared" si="39"/>
        <v>#REF!</v>
      </c>
      <c r="C81" t="e">
        <f t="shared" si="39"/>
        <v>#REF!</v>
      </c>
      <c r="D81" t="e">
        <f t="shared" si="39"/>
        <v>#REF!</v>
      </c>
      <c r="E81" s="1" t="e">
        <f>HLOOKUP(C81,#REF!,#REF!,FALSE)</f>
        <v>#REF!</v>
      </c>
      <c r="F81" t="e">
        <f>IF(E67&gt;=E81,0,1)</f>
        <v>#REF!</v>
      </c>
      <c r="I81" t="e">
        <f t="shared" si="30"/>
        <v>#REF!</v>
      </c>
      <c r="J81" t="e">
        <f t="shared" si="30"/>
        <v>#REF!</v>
      </c>
      <c r="K81" t="e">
        <f t="shared" si="30"/>
        <v>#REF!</v>
      </c>
      <c r="L81" s="1" t="e">
        <f>HLOOKUP(J81,#REF!,#REF!,FALSE)</f>
        <v>#REF!</v>
      </c>
      <c r="M81" t="e">
        <f>IF(L67&gt;=L81,0,1)</f>
        <v>#REF!</v>
      </c>
      <c r="P81" t="e">
        <f t="shared" si="31"/>
        <v>#REF!</v>
      </c>
      <c r="Q81" t="e">
        <f t="shared" si="31"/>
        <v>#REF!</v>
      </c>
      <c r="R81" t="e">
        <f t="shared" si="31"/>
        <v>#REF!</v>
      </c>
      <c r="S81" s="1" t="e">
        <f>HLOOKUP(Q81,#REF!,#REF!,FALSE)</f>
        <v>#REF!</v>
      </c>
      <c r="T81" t="e">
        <f>IF(S67&gt;=S81,0,1)</f>
        <v>#REF!</v>
      </c>
      <c r="W81" t="e">
        <f t="shared" si="32"/>
        <v>#REF!</v>
      </c>
      <c r="X81" t="e">
        <f t="shared" si="32"/>
        <v>#REF!</v>
      </c>
      <c r="Y81" t="e">
        <f t="shared" si="32"/>
        <v>#REF!</v>
      </c>
      <c r="Z81" s="1" t="e">
        <f>HLOOKUP(X81,#REF!,#REF!,FALSE)</f>
        <v>#REF!</v>
      </c>
      <c r="AA81" t="e">
        <f>IF(Z67&gt;=Z81,0,1)</f>
        <v>#REF!</v>
      </c>
      <c r="AD81" t="e">
        <f t="shared" si="33"/>
        <v>#REF!</v>
      </c>
      <c r="AE81" t="e">
        <f t="shared" si="33"/>
        <v>#REF!</v>
      </c>
      <c r="AF81" t="e">
        <f t="shared" si="33"/>
        <v>#REF!</v>
      </c>
      <c r="AG81" s="1" t="e">
        <f>HLOOKUP(AE81,#REF!,#REF!,FALSE)</f>
        <v>#REF!</v>
      </c>
      <c r="AH81" t="e">
        <f>IF(AG67&gt;=AG81,0,1)</f>
        <v>#REF!</v>
      </c>
      <c r="AK81" t="e">
        <f t="shared" si="34"/>
        <v>#REF!</v>
      </c>
      <c r="AL81" t="e">
        <f t="shared" si="34"/>
        <v>#REF!</v>
      </c>
      <c r="AM81" t="e">
        <f t="shared" si="34"/>
        <v>#REF!</v>
      </c>
      <c r="AN81" s="1" t="e">
        <f>HLOOKUP(AL81,#REF!,#REF!,FALSE)</f>
        <v>#REF!</v>
      </c>
      <c r="AO81" t="e">
        <f>IF(AN67&gt;=AN81,0,1)</f>
        <v>#REF!</v>
      </c>
      <c r="AR81" t="e">
        <f t="shared" si="35"/>
        <v>#REF!</v>
      </c>
      <c r="AS81" t="e">
        <f t="shared" si="35"/>
        <v>#REF!</v>
      </c>
      <c r="AT81" t="e">
        <f t="shared" si="35"/>
        <v>#REF!</v>
      </c>
      <c r="AU81" s="1" t="e">
        <f>HLOOKUP(AS81,#REF!,#REF!,FALSE)</f>
        <v>#REF!</v>
      </c>
      <c r="AV81" t="e">
        <f>IF(AU67&gt;=AU81,0,1)</f>
        <v>#REF!</v>
      </c>
      <c r="AY81" t="e">
        <f t="shared" si="36"/>
        <v>#REF!</v>
      </c>
      <c r="AZ81" t="e">
        <f t="shared" si="36"/>
        <v>#REF!</v>
      </c>
      <c r="BA81" t="e">
        <f t="shared" si="36"/>
        <v>#REF!</v>
      </c>
      <c r="BB81" s="1" t="e">
        <f>HLOOKUP(AZ81,#REF!,#REF!,FALSE)</f>
        <v>#REF!</v>
      </c>
      <c r="BC81" t="e">
        <f>IF(BB67&gt;=BB81,0,1)</f>
        <v>#REF!</v>
      </c>
      <c r="BF81" t="e">
        <f t="shared" si="37"/>
        <v>#REF!</v>
      </c>
      <c r="BG81" t="e">
        <f t="shared" si="37"/>
        <v>#REF!</v>
      </c>
      <c r="BH81" t="e">
        <f t="shared" si="37"/>
        <v>#REF!</v>
      </c>
      <c r="BI81" s="1" t="e">
        <f>HLOOKUP(BG81,#REF!,#REF!,FALSE)</f>
        <v>#REF!</v>
      </c>
      <c r="BJ81" t="e">
        <f>IF(BI67&gt;=BI81,0,1)</f>
        <v>#REF!</v>
      </c>
      <c r="BM81" t="e">
        <f t="shared" si="38"/>
        <v>#REF!</v>
      </c>
      <c r="BN81" t="e">
        <f t="shared" si="38"/>
        <v>#REF!</v>
      </c>
      <c r="BO81" t="e">
        <f t="shared" si="38"/>
        <v>#REF!</v>
      </c>
      <c r="BP81" s="1" t="e">
        <f>HLOOKUP(BN81,#REF!,#REF!,FALSE)</f>
        <v>#REF!</v>
      </c>
      <c r="BQ81" t="e">
        <f>IF(BP67&gt;=BP81,0,1)</f>
        <v>#REF!</v>
      </c>
    </row>
    <row r="82" spans="1:69">
      <c r="B82" t="e">
        <f t="shared" si="39"/>
        <v>#REF!</v>
      </c>
      <c r="C82" t="e">
        <f t="shared" si="39"/>
        <v>#REF!</v>
      </c>
      <c r="D82" t="e">
        <f t="shared" si="39"/>
        <v>#REF!</v>
      </c>
      <c r="E82" s="1" t="e">
        <f>HLOOKUP(C82,#REF!,#REF!,FALSE)</f>
        <v>#REF!</v>
      </c>
      <c r="F82" t="e">
        <f>IF(E67&gt;=E82,0,1)</f>
        <v>#REF!</v>
      </c>
      <c r="I82" t="e">
        <f t="shared" si="30"/>
        <v>#REF!</v>
      </c>
      <c r="J82" t="e">
        <f t="shared" si="30"/>
        <v>#REF!</v>
      </c>
      <c r="K82" t="e">
        <f t="shared" si="30"/>
        <v>#REF!</v>
      </c>
      <c r="L82" s="1" t="e">
        <f>HLOOKUP(J82,#REF!,#REF!,FALSE)</f>
        <v>#REF!</v>
      </c>
      <c r="M82" t="e">
        <f>IF(L67&gt;=L82,0,1)</f>
        <v>#REF!</v>
      </c>
      <c r="P82" t="e">
        <f t="shared" si="31"/>
        <v>#REF!</v>
      </c>
      <c r="Q82" t="e">
        <f t="shared" si="31"/>
        <v>#REF!</v>
      </c>
      <c r="R82" t="e">
        <f t="shared" si="31"/>
        <v>#REF!</v>
      </c>
      <c r="S82" s="1" t="e">
        <f>HLOOKUP(Q82,#REF!,#REF!,FALSE)</f>
        <v>#REF!</v>
      </c>
      <c r="T82" t="e">
        <f>IF(S67&gt;=S82,0,1)</f>
        <v>#REF!</v>
      </c>
      <c r="W82" t="e">
        <f t="shared" si="32"/>
        <v>#REF!</v>
      </c>
      <c r="X82" t="e">
        <f t="shared" si="32"/>
        <v>#REF!</v>
      </c>
      <c r="Y82" t="e">
        <f t="shared" si="32"/>
        <v>#REF!</v>
      </c>
      <c r="Z82" s="1" t="e">
        <f>HLOOKUP(X82,#REF!,#REF!,FALSE)</f>
        <v>#REF!</v>
      </c>
      <c r="AA82" t="e">
        <f>IF(Z67&gt;=Z82,0,1)</f>
        <v>#REF!</v>
      </c>
      <c r="AD82" t="e">
        <f t="shared" si="33"/>
        <v>#REF!</v>
      </c>
      <c r="AE82" t="e">
        <f t="shared" si="33"/>
        <v>#REF!</v>
      </c>
      <c r="AF82" t="e">
        <f t="shared" si="33"/>
        <v>#REF!</v>
      </c>
      <c r="AG82" s="1" t="e">
        <f>HLOOKUP(AE82,#REF!,#REF!,FALSE)</f>
        <v>#REF!</v>
      </c>
      <c r="AH82" t="e">
        <f>IF(AG67&gt;=AG82,0,1)</f>
        <v>#REF!</v>
      </c>
      <c r="AK82" t="e">
        <f t="shared" si="34"/>
        <v>#REF!</v>
      </c>
      <c r="AL82" t="e">
        <f t="shared" si="34"/>
        <v>#REF!</v>
      </c>
      <c r="AM82" t="e">
        <f t="shared" si="34"/>
        <v>#REF!</v>
      </c>
      <c r="AN82" s="1" t="e">
        <f>HLOOKUP(AL82,#REF!,#REF!,FALSE)</f>
        <v>#REF!</v>
      </c>
      <c r="AO82" t="e">
        <f>IF(AN67&gt;=AN82,0,1)</f>
        <v>#REF!</v>
      </c>
      <c r="AR82" t="e">
        <f t="shared" si="35"/>
        <v>#REF!</v>
      </c>
      <c r="AS82" t="e">
        <f t="shared" si="35"/>
        <v>#REF!</v>
      </c>
      <c r="AT82" t="e">
        <f t="shared" si="35"/>
        <v>#REF!</v>
      </c>
      <c r="AU82" s="1" t="e">
        <f>HLOOKUP(AS82,#REF!,#REF!,FALSE)</f>
        <v>#REF!</v>
      </c>
      <c r="AV82" t="e">
        <f>IF(AU67&gt;=AU82,0,1)</f>
        <v>#REF!</v>
      </c>
      <c r="AY82" t="e">
        <f t="shared" si="36"/>
        <v>#REF!</v>
      </c>
      <c r="AZ82" t="e">
        <f t="shared" si="36"/>
        <v>#REF!</v>
      </c>
      <c r="BA82" t="e">
        <f t="shared" si="36"/>
        <v>#REF!</v>
      </c>
      <c r="BB82" s="1" t="e">
        <f>HLOOKUP(AZ82,#REF!,#REF!,FALSE)</f>
        <v>#REF!</v>
      </c>
      <c r="BC82" t="e">
        <f>IF(BB67&gt;=BB82,0,1)</f>
        <v>#REF!</v>
      </c>
      <c r="BF82" t="e">
        <f t="shared" si="37"/>
        <v>#REF!</v>
      </c>
      <c r="BG82" t="e">
        <f t="shared" si="37"/>
        <v>#REF!</v>
      </c>
      <c r="BH82" t="e">
        <f t="shared" si="37"/>
        <v>#REF!</v>
      </c>
      <c r="BI82" s="1" t="e">
        <f>HLOOKUP(BG82,#REF!,#REF!,FALSE)</f>
        <v>#REF!</v>
      </c>
      <c r="BJ82" t="e">
        <f>IF(BI67&gt;=BI82,0,1)</f>
        <v>#REF!</v>
      </c>
      <c r="BM82" t="e">
        <f t="shared" si="38"/>
        <v>#REF!</v>
      </c>
      <c r="BN82" t="e">
        <f t="shared" si="38"/>
        <v>#REF!</v>
      </c>
      <c r="BO82" t="e">
        <f t="shared" si="38"/>
        <v>#REF!</v>
      </c>
      <c r="BP82" s="1" t="e">
        <f>HLOOKUP(BN82,#REF!,#REF!,FALSE)</f>
        <v>#REF!</v>
      </c>
      <c r="BQ82" t="e">
        <f>IF(BP67&gt;=BP82,0,1)</f>
        <v>#REF!</v>
      </c>
    </row>
    <row r="83" spans="1:69">
      <c r="B83" t="e">
        <f t="shared" si="39"/>
        <v>#REF!</v>
      </c>
      <c r="C83" t="e">
        <f t="shared" si="39"/>
        <v>#REF!</v>
      </c>
      <c r="D83" t="e">
        <f t="shared" si="39"/>
        <v>#REF!</v>
      </c>
      <c r="E83" s="1" t="e">
        <f>HLOOKUP(C83,#REF!,#REF!,FALSE)</f>
        <v>#REF!</v>
      </c>
      <c r="F83" t="e">
        <f>IF(E67&gt;=E83,0,1)</f>
        <v>#REF!</v>
      </c>
      <c r="I83" t="e">
        <f t="shared" si="30"/>
        <v>#REF!</v>
      </c>
      <c r="J83" t="e">
        <f t="shared" si="30"/>
        <v>#REF!</v>
      </c>
      <c r="K83" t="e">
        <f t="shared" si="30"/>
        <v>#REF!</v>
      </c>
      <c r="L83" s="1" t="e">
        <f>HLOOKUP(J83,#REF!,#REF!,FALSE)</f>
        <v>#REF!</v>
      </c>
      <c r="M83" t="e">
        <f>IF(L67&gt;=L83,0,1)</f>
        <v>#REF!</v>
      </c>
      <c r="P83" t="e">
        <f t="shared" si="31"/>
        <v>#REF!</v>
      </c>
      <c r="Q83" t="e">
        <f t="shared" si="31"/>
        <v>#REF!</v>
      </c>
      <c r="R83" t="e">
        <f t="shared" si="31"/>
        <v>#REF!</v>
      </c>
      <c r="S83" s="1" t="e">
        <f>HLOOKUP(Q83,#REF!,#REF!,FALSE)</f>
        <v>#REF!</v>
      </c>
      <c r="T83" t="e">
        <f>IF(S67&gt;=S83,0,1)</f>
        <v>#REF!</v>
      </c>
      <c r="W83" t="e">
        <f t="shared" si="32"/>
        <v>#REF!</v>
      </c>
      <c r="X83" t="e">
        <f t="shared" si="32"/>
        <v>#REF!</v>
      </c>
      <c r="Y83" t="e">
        <f t="shared" si="32"/>
        <v>#REF!</v>
      </c>
      <c r="Z83" s="1" t="e">
        <f>HLOOKUP(X83,#REF!,#REF!,FALSE)</f>
        <v>#REF!</v>
      </c>
      <c r="AA83" t="e">
        <f>IF(Z67&gt;=Z83,0,1)</f>
        <v>#REF!</v>
      </c>
      <c r="AD83" t="e">
        <f t="shared" si="33"/>
        <v>#REF!</v>
      </c>
      <c r="AE83" t="e">
        <f t="shared" si="33"/>
        <v>#REF!</v>
      </c>
      <c r="AF83" t="e">
        <f t="shared" si="33"/>
        <v>#REF!</v>
      </c>
      <c r="AG83" s="1" t="e">
        <f>HLOOKUP(AE83,#REF!,#REF!,FALSE)</f>
        <v>#REF!</v>
      </c>
      <c r="AH83" t="e">
        <f>IF(AG67&gt;=AG83,0,1)</f>
        <v>#REF!</v>
      </c>
      <c r="AK83" t="e">
        <f t="shared" si="34"/>
        <v>#REF!</v>
      </c>
      <c r="AL83" t="e">
        <f t="shared" si="34"/>
        <v>#REF!</v>
      </c>
      <c r="AM83" t="e">
        <f t="shared" si="34"/>
        <v>#REF!</v>
      </c>
      <c r="AN83" s="1" t="e">
        <f>HLOOKUP(AL83,#REF!,#REF!,FALSE)</f>
        <v>#REF!</v>
      </c>
      <c r="AO83" t="e">
        <f>IF(AN67&gt;=AN83,0,1)</f>
        <v>#REF!</v>
      </c>
      <c r="AR83" t="e">
        <f t="shared" si="35"/>
        <v>#REF!</v>
      </c>
      <c r="AS83" t="e">
        <f t="shared" si="35"/>
        <v>#REF!</v>
      </c>
      <c r="AT83" t="e">
        <f t="shared" si="35"/>
        <v>#REF!</v>
      </c>
      <c r="AU83" s="1" t="e">
        <f>HLOOKUP(AS83,#REF!,#REF!,FALSE)</f>
        <v>#REF!</v>
      </c>
      <c r="AV83" t="e">
        <f>IF(AU67&gt;=AU83,0,1)</f>
        <v>#REF!</v>
      </c>
      <c r="AY83" t="e">
        <f t="shared" si="36"/>
        <v>#REF!</v>
      </c>
      <c r="AZ83" t="e">
        <f t="shared" si="36"/>
        <v>#REF!</v>
      </c>
      <c r="BA83" t="e">
        <f t="shared" si="36"/>
        <v>#REF!</v>
      </c>
      <c r="BB83" s="1" t="e">
        <f>HLOOKUP(AZ83,#REF!,#REF!,FALSE)</f>
        <v>#REF!</v>
      </c>
      <c r="BC83" t="e">
        <f>IF(BB67&gt;=BB83,0,1)</f>
        <v>#REF!</v>
      </c>
      <c r="BF83" t="e">
        <f t="shared" si="37"/>
        <v>#REF!</v>
      </c>
      <c r="BG83" t="e">
        <f t="shared" si="37"/>
        <v>#REF!</v>
      </c>
      <c r="BH83" t="e">
        <f t="shared" si="37"/>
        <v>#REF!</v>
      </c>
      <c r="BI83" s="1" t="e">
        <f>HLOOKUP(BG83,#REF!,#REF!,FALSE)</f>
        <v>#REF!</v>
      </c>
      <c r="BJ83" t="e">
        <f>IF(BI67&gt;=BI83,0,1)</f>
        <v>#REF!</v>
      </c>
      <c r="BM83" t="e">
        <f t="shared" si="38"/>
        <v>#REF!</v>
      </c>
      <c r="BN83" t="e">
        <f t="shared" si="38"/>
        <v>#REF!</v>
      </c>
      <c r="BO83" t="e">
        <f t="shared" si="38"/>
        <v>#REF!</v>
      </c>
      <c r="BP83" s="1" t="e">
        <f>HLOOKUP(BN83,#REF!,#REF!,FALSE)</f>
        <v>#REF!</v>
      </c>
      <c r="BQ83" t="e">
        <f>IF(BP67&gt;=BP83,0,1)</f>
        <v>#REF!</v>
      </c>
    </row>
    <row r="84" spans="1:69">
      <c r="E84" s="1"/>
      <c r="L84" s="1"/>
      <c r="S84" s="1"/>
    </row>
    <row r="85" spans="1:69">
      <c r="D85" t="s">
        <v>26</v>
      </c>
      <c r="E85" s="1" t="e">
        <f>SUM(E68:E83)</f>
        <v>#REF!</v>
      </c>
      <c r="F85" t="e">
        <f>SUM(F68:F83)+1</f>
        <v>#REF!</v>
      </c>
      <c r="K85" t="s">
        <v>26</v>
      </c>
      <c r="L85" s="1" t="e">
        <f>SUM(L68:L83)</f>
        <v>#REF!</v>
      </c>
      <c r="M85" t="e">
        <f>SUM(M68:M83)+1</f>
        <v>#REF!</v>
      </c>
      <c r="R85" t="s">
        <v>26</v>
      </c>
      <c r="S85" s="1" t="e">
        <f>SUM(S68:S83)</f>
        <v>#REF!</v>
      </c>
      <c r="T85" t="e">
        <f>SUM(T68:T83)+1</f>
        <v>#REF!</v>
      </c>
      <c r="Y85" t="s">
        <v>26</v>
      </c>
      <c r="Z85" s="1" t="e">
        <f>SUM(Z68:Z83)</f>
        <v>#REF!</v>
      </c>
      <c r="AA85" t="e">
        <f>SUM(AA68:AA83)+1</f>
        <v>#REF!</v>
      </c>
      <c r="AF85" t="s">
        <v>26</v>
      </c>
      <c r="AG85" s="1" t="e">
        <f>SUM(AG68:AG83)</f>
        <v>#REF!</v>
      </c>
      <c r="AH85" t="e">
        <f>SUM(AH68:AH83)+1</f>
        <v>#REF!</v>
      </c>
      <c r="AM85" t="s">
        <v>26</v>
      </c>
      <c r="AN85" s="1" t="e">
        <f>SUM(AN68:AN83)</f>
        <v>#REF!</v>
      </c>
      <c r="AO85" t="e">
        <f>SUM(AO68:AO83)+1</f>
        <v>#REF!</v>
      </c>
      <c r="AT85" t="s">
        <v>26</v>
      </c>
      <c r="AU85" s="1" t="e">
        <f>SUM(AU68:AU83)</f>
        <v>#REF!</v>
      </c>
      <c r="AV85" t="e">
        <f>SUM(AV68:AV83)+1</f>
        <v>#REF!</v>
      </c>
      <c r="BA85" t="s">
        <v>26</v>
      </c>
      <c r="BB85" s="1" t="e">
        <f>SUM(BB68:BB83)</f>
        <v>#REF!</v>
      </c>
      <c r="BC85" t="e">
        <f>SUM(BC68:BC83)+1</f>
        <v>#REF!</v>
      </c>
      <c r="BH85" t="s">
        <v>26</v>
      </c>
      <c r="BI85" s="1" t="e">
        <f>SUM(BI68:BI83)</f>
        <v>#REF!</v>
      </c>
      <c r="BJ85" t="e">
        <f>SUM(BJ68:BJ83)+1</f>
        <v>#REF!</v>
      </c>
      <c r="BO85" t="s">
        <v>26</v>
      </c>
      <c r="BP85" s="1" t="e">
        <f>SUM(BP68:BP83)</f>
        <v>#REF!</v>
      </c>
      <c r="BQ85" t="e">
        <f>SUM(BQ68:BQ83)+1</f>
        <v>#REF!</v>
      </c>
    </row>
    <row r="87" spans="1:69">
      <c r="A87" s="6" t="s">
        <v>610</v>
      </c>
      <c r="B87" s="6">
        <v>199</v>
      </c>
      <c r="C87" s="6"/>
      <c r="D87" s="29" t="e">
        <f>#REF!</f>
        <v>#REF!</v>
      </c>
      <c r="E87" s="5" t="e">
        <f>HLOOKUP(D2,#REF!,#REF!,FALSE)</f>
        <v>#REF!</v>
      </c>
      <c r="F87" s="28" t="e">
        <f>CONCATENATE(F105,"e")</f>
        <v>#REF!</v>
      </c>
      <c r="H87" s="6" t="s">
        <v>610</v>
      </c>
      <c r="I87" s="6">
        <v>199</v>
      </c>
      <c r="J87" s="6"/>
      <c r="K87" s="29" t="e">
        <f>#REF!</f>
        <v>#REF!</v>
      </c>
      <c r="L87" s="5" t="e">
        <f>HLOOKUP(K2,#REF!,#REF!,FALSE)</f>
        <v>#REF!</v>
      </c>
      <c r="M87" s="28" t="e">
        <f>CONCATENATE(M105,"e")</f>
        <v>#REF!</v>
      </c>
      <c r="O87" s="6" t="s">
        <v>610</v>
      </c>
      <c r="P87" s="6">
        <v>199</v>
      </c>
      <c r="Q87" s="6"/>
      <c r="R87" s="29" t="e">
        <f>#REF!</f>
        <v>#REF!</v>
      </c>
      <c r="S87" s="5" t="e">
        <f>HLOOKUP(R2,#REF!,#REF!,FALSE)</f>
        <v>#REF!</v>
      </c>
      <c r="T87" s="28" t="e">
        <f>CONCATENATE(T105,"e")</f>
        <v>#REF!</v>
      </c>
      <c r="V87" s="6" t="s">
        <v>610</v>
      </c>
      <c r="W87" s="6">
        <v>199</v>
      </c>
      <c r="X87" s="6"/>
      <c r="Y87" s="29" t="e">
        <f>#REF!</f>
        <v>#REF!</v>
      </c>
      <c r="Z87" s="5" t="e">
        <f>HLOOKUP(Y2,#REF!,#REF!,FALSE)</f>
        <v>#REF!</v>
      </c>
      <c r="AA87" s="28" t="e">
        <f>CONCATENATE(AA105,"e")</f>
        <v>#REF!</v>
      </c>
      <c r="AC87" s="6" t="s">
        <v>610</v>
      </c>
      <c r="AD87" s="6">
        <v>199</v>
      </c>
      <c r="AE87" s="6"/>
      <c r="AF87" s="29" t="e">
        <f>#REF!</f>
        <v>#REF!</v>
      </c>
      <c r="AG87" s="5" t="e">
        <f>HLOOKUP(AF2,#REF!,#REF!,FALSE)</f>
        <v>#REF!</v>
      </c>
      <c r="AH87" s="28" t="e">
        <f>CONCATENATE(AH105,"e")</f>
        <v>#REF!</v>
      </c>
      <c r="AJ87" s="6" t="s">
        <v>610</v>
      </c>
      <c r="AK87" s="6">
        <v>199</v>
      </c>
      <c r="AL87" s="6"/>
      <c r="AM87" s="29" t="e">
        <f>#REF!</f>
        <v>#REF!</v>
      </c>
      <c r="AN87" s="5" t="e">
        <f>HLOOKUP(AM2,#REF!,#REF!,FALSE)</f>
        <v>#REF!</v>
      </c>
      <c r="AO87" s="28" t="e">
        <f>CONCATENATE(AO105,"e")</f>
        <v>#REF!</v>
      </c>
      <c r="AQ87" s="6" t="s">
        <v>610</v>
      </c>
      <c r="AR87" s="6">
        <v>199</v>
      </c>
      <c r="AS87" s="6"/>
      <c r="AT87" s="29" t="e">
        <f>#REF!</f>
        <v>#REF!</v>
      </c>
      <c r="AU87" s="5" t="e">
        <f>HLOOKUP(AT2,#REF!,#REF!,FALSE)</f>
        <v>#REF!</v>
      </c>
      <c r="AV87" s="28" t="e">
        <f>CONCATENATE(AV105,"e")</f>
        <v>#REF!</v>
      </c>
      <c r="AX87" s="6" t="s">
        <v>610</v>
      </c>
      <c r="AY87" s="6">
        <v>199</v>
      </c>
      <c r="AZ87" s="6"/>
      <c r="BA87" s="29" t="e">
        <f>#REF!</f>
        <v>#REF!</v>
      </c>
      <c r="BB87" s="5" t="e">
        <f>HLOOKUP(BA2,#REF!,#REF!,FALSE)</f>
        <v>#REF!</v>
      </c>
      <c r="BC87" s="28" t="e">
        <f>CONCATENATE(BC105,"e")</f>
        <v>#REF!</v>
      </c>
      <c r="BE87" s="6" t="s">
        <v>610</v>
      </c>
      <c r="BF87" s="6">
        <v>199</v>
      </c>
      <c r="BG87" s="6"/>
      <c r="BH87" s="29" t="e">
        <f>#REF!</f>
        <v>#REF!</v>
      </c>
      <c r="BI87" s="5" t="e">
        <f>HLOOKUP(BH2,#REF!,#REF!,FALSE)</f>
        <v>#REF!</v>
      </c>
      <c r="BJ87" s="28" t="e">
        <f>CONCATENATE(BJ105,"e")</f>
        <v>#REF!</v>
      </c>
      <c r="BL87" s="6" t="s">
        <v>610</v>
      </c>
      <c r="BM87" s="6">
        <v>199</v>
      </c>
      <c r="BN87" s="6"/>
      <c r="BO87" s="29" t="e">
        <f>#REF!</f>
        <v>#REF!</v>
      </c>
      <c r="BP87" s="5" t="e">
        <f>HLOOKUP(BO2,#REF!,#REF!,FALSE)</f>
        <v>#REF!</v>
      </c>
      <c r="BQ87" s="28" t="e">
        <f>CONCATENATE(BQ105,"e")</f>
        <v>#REF!</v>
      </c>
    </row>
    <row r="88" spans="1:69">
      <c r="B88" t="e">
        <f>B68</f>
        <v>#REF!</v>
      </c>
      <c r="C88" t="e">
        <f>C68</f>
        <v>#REF!</v>
      </c>
      <c r="D88" t="e">
        <f>D68</f>
        <v>#REF!</v>
      </c>
      <c r="E88" s="1" t="e">
        <f>E68</f>
        <v>#REF!</v>
      </c>
      <c r="F88" t="e">
        <f>IF(E87&gt;=E88,0,1)</f>
        <v>#REF!</v>
      </c>
      <c r="I88" t="e">
        <f t="shared" ref="I88:L103" si="40">I68</f>
        <v>#REF!</v>
      </c>
      <c r="J88" t="e">
        <f t="shared" si="40"/>
        <v>#REF!</v>
      </c>
      <c r="K88" t="e">
        <f t="shared" si="40"/>
        <v>#REF!</v>
      </c>
      <c r="L88" s="1" t="e">
        <f t="shared" si="40"/>
        <v>#REF!</v>
      </c>
      <c r="M88" t="e">
        <f>IF(L87&gt;=L88,0,1)</f>
        <v>#REF!</v>
      </c>
      <c r="P88" t="e">
        <f t="shared" ref="P88:S103" si="41">P68</f>
        <v>#REF!</v>
      </c>
      <c r="Q88" t="e">
        <f t="shared" si="41"/>
        <v>#REF!</v>
      </c>
      <c r="R88" t="e">
        <f t="shared" si="41"/>
        <v>#REF!</v>
      </c>
      <c r="S88" s="1" t="e">
        <f t="shared" si="41"/>
        <v>#REF!</v>
      </c>
      <c r="T88" t="e">
        <f>IF(S87&gt;=S88,0,1)</f>
        <v>#REF!</v>
      </c>
      <c r="W88" t="e">
        <f t="shared" ref="W88:Z103" si="42">W68</f>
        <v>#REF!</v>
      </c>
      <c r="X88" t="e">
        <f t="shared" si="42"/>
        <v>#REF!</v>
      </c>
      <c r="Y88" t="e">
        <f t="shared" si="42"/>
        <v>#REF!</v>
      </c>
      <c r="Z88" s="1" t="e">
        <f t="shared" si="42"/>
        <v>#REF!</v>
      </c>
      <c r="AA88" t="e">
        <f>IF(Z87&gt;=Z88,0,1)</f>
        <v>#REF!</v>
      </c>
      <c r="AD88" t="e">
        <f t="shared" ref="AD88:AG103" si="43">AD68</f>
        <v>#REF!</v>
      </c>
      <c r="AE88" t="e">
        <f t="shared" si="43"/>
        <v>#REF!</v>
      </c>
      <c r="AF88" t="e">
        <f t="shared" si="43"/>
        <v>#REF!</v>
      </c>
      <c r="AG88" s="1" t="e">
        <f t="shared" si="43"/>
        <v>#REF!</v>
      </c>
      <c r="AH88" t="e">
        <f>IF(AG87&gt;=AG88,0,1)</f>
        <v>#REF!</v>
      </c>
      <c r="AK88" t="e">
        <f t="shared" ref="AK88:AN103" si="44">AK68</f>
        <v>#REF!</v>
      </c>
      <c r="AL88" t="e">
        <f t="shared" si="44"/>
        <v>#REF!</v>
      </c>
      <c r="AM88" t="e">
        <f t="shared" si="44"/>
        <v>#REF!</v>
      </c>
      <c r="AN88" s="1" t="e">
        <f t="shared" si="44"/>
        <v>#REF!</v>
      </c>
      <c r="AO88" t="e">
        <f>IF(AN87&gt;=AN88,0,1)</f>
        <v>#REF!</v>
      </c>
      <c r="AR88" t="e">
        <f t="shared" ref="AR88:AU103" si="45">AR68</f>
        <v>#REF!</v>
      </c>
      <c r="AS88" t="e">
        <f t="shared" si="45"/>
        <v>#REF!</v>
      </c>
      <c r="AT88" t="e">
        <f t="shared" si="45"/>
        <v>#REF!</v>
      </c>
      <c r="AU88" s="1" t="e">
        <f t="shared" si="45"/>
        <v>#REF!</v>
      </c>
      <c r="AV88" t="e">
        <f>IF(AU87&gt;=AU88,0,1)</f>
        <v>#REF!</v>
      </c>
      <c r="AY88" t="e">
        <f t="shared" ref="AY88:BB103" si="46">AY68</f>
        <v>#REF!</v>
      </c>
      <c r="AZ88" t="e">
        <f t="shared" si="46"/>
        <v>#REF!</v>
      </c>
      <c r="BA88" t="e">
        <f t="shared" si="46"/>
        <v>#REF!</v>
      </c>
      <c r="BB88" s="1" t="e">
        <f t="shared" si="46"/>
        <v>#REF!</v>
      </c>
      <c r="BC88" t="e">
        <f>IF(BB87&gt;=BB88,0,1)</f>
        <v>#REF!</v>
      </c>
      <c r="BF88" t="e">
        <f t="shared" ref="BF88:BI103" si="47">BF68</f>
        <v>#REF!</v>
      </c>
      <c r="BG88" t="e">
        <f t="shared" si="47"/>
        <v>#REF!</v>
      </c>
      <c r="BH88" t="e">
        <f t="shared" si="47"/>
        <v>#REF!</v>
      </c>
      <c r="BI88" s="1" t="e">
        <f t="shared" si="47"/>
        <v>#REF!</v>
      </c>
      <c r="BJ88" t="e">
        <f>IF(BI87&gt;=BI88,0,1)</f>
        <v>#REF!</v>
      </c>
      <c r="BM88" t="e">
        <f t="shared" ref="BM88:BP103" si="48">BM68</f>
        <v>#REF!</v>
      </c>
      <c r="BN88" t="e">
        <f t="shared" si="48"/>
        <v>#REF!</v>
      </c>
      <c r="BO88" t="e">
        <f t="shared" si="48"/>
        <v>#REF!</v>
      </c>
      <c r="BP88" s="1" t="e">
        <f t="shared" si="48"/>
        <v>#REF!</v>
      </c>
      <c r="BQ88" t="e">
        <f>IF(BP87&gt;=BP88,0,1)</f>
        <v>#REF!</v>
      </c>
    </row>
    <row r="89" spans="1:69">
      <c r="B89" t="e">
        <f t="shared" ref="B89:E103" si="49">B69</f>
        <v>#REF!</v>
      </c>
      <c r="C89" t="e">
        <f t="shared" si="49"/>
        <v>#REF!</v>
      </c>
      <c r="D89" t="e">
        <f t="shared" si="49"/>
        <v>#REF!</v>
      </c>
      <c r="E89" s="1" t="e">
        <f t="shared" si="49"/>
        <v>#REF!</v>
      </c>
      <c r="F89" t="e">
        <f>IF(E87&gt;=E89,0,1)</f>
        <v>#REF!</v>
      </c>
      <c r="I89" t="e">
        <f t="shared" si="40"/>
        <v>#REF!</v>
      </c>
      <c r="J89" t="e">
        <f t="shared" si="40"/>
        <v>#REF!</v>
      </c>
      <c r="K89" t="e">
        <f t="shared" si="40"/>
        <v>#REF!</v>
      </c>
      <c r="L89" s="1" t="e">
        <f t="shared" si="40"/>
        <v>#REF!</v>
      </c>
      <c r="M89" t="e">
        <f>IF(L87&gt;=L89,0,1)</f>
        <v>#REF!</v>
      </c>
      <c r="P89" t="e">
        <f t="shared" si="41"/>
        <v>#REF!</v>
      </c>
      <c r="Q89" t="e">
        <f t="shared" si="41"/>
        <v>#REF!</v>
      </c>
      <c r="R89" t="e">
        <f t="shared" si="41"/>
        <v>#REF!</v>
      </c>
      <c r="S89" s="1" t="e">
        <f t="shared" si="41"/>
        <v>#REF!</v>
      </c>
      <c r="T89" t="e">
        <f>IF(S87&gt;=S89,0,1)</f>
        <v>#REF!</v>
      </c>
      <c r="W89" t="e">
        <f t="shared" si="42"/>
        <v>#REF!</v>
      </c>
      <c r="X89" t="e">
        <f t="shared" si="42"/>
        <v>#REF!</v>
      </c>
      <c r="Y89" t="e">
        <f t="shared" si="42"/>
        <v>#REF!</v>
      </c>
      <c r="Z89" s="1" t="e">
        <f t="shared" si="42"/>
        <v>#REF!</v>
      </c>
      <c r="AA89" t="e">
        <f>IF(Z87&gt;=Z89,0,1)</f>
        <v>#REF!</v>
      </c>
      <c r="AD89" t="e">
        <f t="shared" si="43"/>
        <v>#REF!</v>
      </c>
      <c r="AE89" t="e">
        <f t="shared" si="43"/>
        <v>#REF!</v>
      </c>
      <c r="AF89" t="e">
        <f t="shared" si="43"/>
        <v>#REF!</v>
      </c>
      <c r="AG89" s="1" t="e">
        <f t="shared" si="43"/>
        <v>#REF!</v>
      </c>
      <c r="AH89" t="e">
        <f>IF(AG87&gt;=AG89,0,1)</f>
        <v>#REF!</v>
      </c>
      <c r="AK89" t="e">
        <f t="shared" si="44"/>
        <v>#REF!</v>
      </c>
      <c r="AL89" t="e">
        <f t="shared" si="44"/>
        <v>#REF!</v>
      </c>
      <c r="AM89" t="e">
        <f t="shared" si="44"/>
        <v>#REF!</v>
      </c>
      <c r="AN89" s="1" t="e">
        <f t="shared" si="44"/>
        <v>#REF!</v>
      </c>
      <c r="AO89" t="e">
        <f>IF(AN87&gt;=AN89,0,1)</f>
        <v>#REF!</v>
      </c>
      <c r="AR89" t="e">
        <f t="shared" si="45"/>
        <v>#REF!</v>
      </c>
      <c r="AS89" t="e">
        <f t="shared" si="45"/>
        <v>#REF!</v>
      </c>
      <c r="AT89" t="e">
        <f t="shared" si="45"/>
        <v>#REF!</v>
      </c>
      <c r="AU89" s="1" t="e">
        <f t="shared" si="45"/>
        <v>#REF!</v>
      </c>
      <c r="AV89" t="e">
        <f>IF(AU87&gt;=AU89,0,1)</f>
        <v>#REF!</v>
      </c>
      <c r="AY89" t="e">
        <f t="shared" si="46"/>
        <v>#REF!</v>
      </c>
      <c r="AZ89" t="e">
        <f t="shared" si="46"/>
        <v>#REF!</v>
      </c>
      <c r="BA89" t="e">
        <f t="shared" si="46"/>
        <v>#REF!</v>
      </c>
      <c r="BB89" s="1" t="e">
        <f t="shared" si="46"/>
        <v>#REF!</v>
      </c>
      <c r="BC89" t="e">
        <f>IF(BB87&gt;=BB89,0,1)</f>
        <v>#REF!</v>
      </c>
      <c r="BF89" t="e">
        <f t="shared" si="47"/>
        <v>#REF!</v>
      </c>
      <c r="BG89" t="e">
        <f t="shared" si="47"/>
        <v>#REF!</v>
      </c>
      <c r="BH89" t="e">
        <f t="shared" si="47"/>
        <v>#REF!</v>
      </c>
      <c r="BI89" s="1" t="e">
        <f t="shared" si="47"/>
        <v>#REF!</v>
      </c>
      <c r="BJ89" t="e">
        <f>IF(BI87&gt;=BI89,0,1)</f>
        <v>#REF!</v>
      </c>
      <c r="BM89" t="e">
        <f t="shared" si="48"/>
        <v>#REF!</v>
      </c>
      <c r="BN89" t="e">
        <f t="shared" si="48"/>
        <v>#REF!</v>
      </c>
      <c r="BO89" t="e">
        <f t="shared" si="48"/>
        <v>#REF!</v>
      </c>
      <c r="BP89" s="1" t="e">
        <f t="shared" si="48"/>
        <v>#REF!</v>
      </c>
      <c r="BQ89" t="e">
        <f>IF(BP87&gt;=BP89,0,1)</f>
        <v>#REF!</v>
      </c>
    </row>
    <row r="90" spans="1:69">
      <c r="B90" t="e">
        <f t="shared" si="49"/>
        <v>#REF!</v>
      </c>
      <c r="C90" t="e">
        <f t="shared" si="49"/>
        <v>#REF!</v>
      </c>
      <c r="D90" t="e">
        <f t="shared" si="49"/>
        <v>#REF!</v>
      </c>
      <c r="E90" s="1" t="e">
        <f t="shared" si="49"/>
        <v>#REF!</v>
      </c>
      <c r="F90" t="e">
        <f>IF(E87&gt;=E90,0,1)</f>
        <v>#REF!</v>
      </c>
      <c r="I90" t="e">
        <f t="shared" si="40"/>
        <v>#REF!</v>
      </c>
      <c r="J90" t="e">
        <f t="shared" si="40"/>
        <v>#REF!</v>
      </c>
      <c r="K90" t="e">
        <f t="shared" si="40"/>
        <v>#REF!</v>
      </c>
      <c r="L90" s="1" t="e">
        <f t="shared" si="40"/>
        <v>#REF!</v>
      </c>
      <c r="M90" t="e">
        <f>IF(L87&gt;=L90,0,1)</f>
        <v>#REF!</v>
      </c>
      <c r="P90" t="e">
        <f t="shared" si="41"/>
        <v>#REF!</v>
      </c>
      <c r="Q90" t="e">
        <f t="shared" si="41"/>
        <v>#REF!</v>
      </c>
      <c r="R90" t="e">
        <f t="shared" si="41"/>
        <v>#REF!</v>
      </c>
      <c r="S90" s="1" t="e">
        <f t="shared" si="41"/>
        <v>#REF!</v>
      </c>
      <c r="T90" t="e">
        <f>IF(S87&gt;=S90,0,1)</f>
        <v>#REF!</v>
      </c>
      <c r="W90" t="e">
        <f t="shared" si="42"/>
        <v>#REF!</v>
      </c>
      <c r="X90" t="e">
        <f t="shared" si="42"/>
        <v>#REF!</v>
      </c>
      <c r="Y90" t="e">
        <f t="shared" si="42"/>
        <v>#REF!</v>
      </c>
      <c r="Z90" s="1" t="e">
        <f t="shared" si="42"/>
        <v>#REF!</v>
      </c>
      <c r="AA90" t="e">
        <f>IF(Z87&gt;=Z90,0,1)</f>
        <v>#REF!</v>
      </c>
      <c r="AD90" t="e">
        <f t="shared" si="43"/>
        <v>#REF!</v>
      </c>
      <c r="AE90" t="e">
        <f t="shared" si="43"/>
        <v>#REF!</v>
      </c>
      <c r="AF90" t="e">
        <f t="shared" si="43"/>
        <v>#REF!</v>
      </c>
      <c r="AG90" s="1" t="e">
        <f t="shared" si="43"/>
        <v>#REF!</v>
      </c>
      <c r="AH90" t="e">
        <f>IF(AG87&gt;=AG90,0,1)</f>
        <v>#REF!</v>
      </c>
      <c r="AK90" t="e">
        <f t="shared" si="44"/>
        <v>#REF!</v>
      </c>
      <c r="AL90" t="e">
        <f t="shared" si="44"/>
        <v>#REF!</v>
      </c>
      <c r="AM90" t="e">
        <f t="shared" si="44"/>
        <v>#REF!</v>
      </c>
      <c r="AN90" s="1" t="e">
        <f t="shared" si="44"/>
        <v>#REF!</v>
      </c>
      <c r="AO90" t="e">
        <f>IF(AN87&gt;=AN90,0,1)</f>
        <v>#REF!</v>
      </c>
      <c r="AR90" t="e">
        <f t="shared" si="45"/>
        <v>#REF!</v>
      </c>
      <c r="AS90" t="e">
        <f t="shared" si="45"/>
        <v>#REF!</v>
      </c>
      <c r="AT90" t="e">
        <f t="shared" si="45"/>
        <v>#REF!</v>
      </c>
      <c r="AU90" s="1" t="e">
        <f t="shared" si="45"/>
        <v>#REF!</v>
      </c>
      <c r="AV90" t="e">
        <f>IF(AU87&gt;=AU90,0,1)</f>
        <v>#REF!</v>
      </c>
      <c r="AY90" t="e">
        <f t="shared" si="46"/>
        <v>#REF!</v>
      </c>
      <c r="AZ90" t="e">
        <f t="shared" si="46"/>
        <v>#REF!</v>
      </c>
      <c r="BA90" t="e">
        <f t="shared" si="46"/>
        <v>#REF!</v>
      </c>
      <c r="BB90" s="1" t="e">
        <f t="shared" si="46"/>
        <v>#REF!</v>
      </c>
      <c r="BC90" t="e">
        <f>IF(BB87&gt;=BB90,0,1)</f>
        <v>#REF!</v>
      </c>
      <c r="BF90" t="e">
        <f t="shared" si="47"/>
        <v>#REF!</v>
      </c>
      <c r="BG90" t="e">
        <f t="shared" si="47"/>
        <v>#REF!</v>
      </c>
      <c r="BH90" t="e">
        <f t="shared" si="47"/>
        <v>#REF!</v>
      </c>
      <c r="BI90" s="1" t="e">
        <f t="shared" si="47"/>
        <v>#REF!</v>
      </c>
      <c r="BJ90" t="e">
        <f>IF(BI87&gt;=BI90,0,1)</f>
        <v>#REF!</v>
      </c>
      <c r="BM90" t="e">
        <f t="shared" si="48"/>
        <v>#REF!</v>
      </c>
      <c r="BN90" t="e">
        <f t="shared" si="48"/>
        <v>#REF!</v>
      </c>
      <c r="BO90" t="e">
        <f t="shared" si="48"/>
        <v>#REF!</v>
      </c>
      <c r="BP90" s="1" t="e">
        <f t="shared" si="48"/>
        <v>#REF!</v>
      </c>
      <c r="BQ90" t="e">
        <f>IF(BP87&gt;=BP90,0,1)</f>
        <v>#REF!</v>
      </c>
    </row>
    <row r="91" spans="1:69">
      <c r="B91" t="e">
        <f t="shared" si="49"/>
        <v>#REF!</v>
      </c>
      <c r="C91" t="e">
        <f t="shared" si="49"/>
        <v>#REF!</v>
      </c>
      <c r="D91" t="e">
        <f t="shared" si="49"/>
        <v>#REF!</v>
      </c>
      <c r="E91" s="1" t="e">
        <f t="shared" si="49"/>
        <v>#REF!</v>
      </c>
      <c r="F91" t="e">
        <f>IF(E87&gt;=E91,0,1)</f>
        <v>#REF!</v>
      </c>
      <c r="I91" t="e">
        <f t="shared" si="40"/>
        <v>#REF!</v>
      </c>
      <c r="J91" t="e">
        <f t="shared" si="40"/>
        <v>#REF!</v>
      </c>
      <c r="K91" t="e">
        <f t="shared" si="40"/>
        <v>#REF!</v>
      </c>
      <c r="L91" s="1" t="e">
        <f t="shared" si="40"/>
        <v>#REF!</v>
      </c>
      <c r="M91" t="e">
        <f>IF(L87&gt;=L91,0,1)</f>
        <v>#REF!</v>
      </c>
      <c r="P91" t="e">
        <f t="shared" si="41"/>
        <v>#REF!</v>
      </c>
      <c r="Q91" t="e">
        <f t="shared" si="41"/>
        <v>#REF!</v>
      </c>
      <c r="R91" t="e">
        <f t="shared" si="41"/>
        <v>#REF!</v>
      </c>
      <c r="S91" s="1" t="e">
        <f t="shared" si="41"/>
        <v>#REF!</v>
      </c>
      <c r="T91" t="e">
        <f>IF(S87&gt;=S91,0,1)</f>
        <v>#REF!</v>
      </c>
      <c r="W91" t="e">
        <f t="shared" si="42"/>
        <v>#REF!</v>
      </c>
      <c r="X91" t="e">
        <f t="shared" si="42"/>
        <v>#REF!</v>
      </c>
      <c r="Y91" t="e">
        <f t="shared" si="42"/>
        <v>#REF!</v>
      </c>
      <c r="Z91" s="1" t="e">
        <f t="shared" si="42"/>
        <v>#REF!</v>
      </c>
      <c r="AA91" t="e">
        <f>IF(Z87&gt;=Z91,0,1)</f>
        <v>#REF!</v>
      </c>
      <c r="AD91" t="e">
        <f t="shared" si="43"/>
        <v>#REF!</v>
      </c>
      <c r="AE91" t="e">
        <f t="shared" si="43"/>
        <v>#REF!</v>
      </c>
      <c r="AF91" t="e">
        <f t="shared" si="43"/>
        <v>#REF!</v>
      </c>
      <c r="AG91" s="1" t="e">
        <f t="shared" si="43"/>
        <v>#REF!</v>
      </c>
      <c r="AH91" t="e">
        <f>IF(AG87&gt;=AG91,0,1)</f>
        <v>#REF!</v>
      </c>
      <c r="AK91" t="e">
        <f t="shared" si="44"/>
        <v>#REF!</v>
      </c>
      <c r="AL91" t="e">
        <f t="shared" si="44"/>
        <v>#REF!</v>
      </c>
      <c r="AM91" t="e">
        <f t="shared" si="44"/>
        <v>#REF!</v>
      </c>
      <c r="AN91" s="1" t="e">
        <f t="shared" si="44"/>
        <v>#REF!</v>
      </c>
      <c r="AO91" t="e">
        <f>IF(AN87&gt;=AN91,0,1)</f>
        <v>#REF!</v>
      </c>
      <c r="AR91" t="e">
        <f t="shared" si="45"/>
        <v>#REF!</v>
      </c>
      <c r="AS91" t="e">
        <f t="shared" si="45"/>
        <v>#REF!</v>
      </c>
      <c r="AT91" t="e">
        <f t="shared" si="45"/>
        <v>#REF!</v>
      </c>
      <c r="AU91" s="1" t="e">
        <f t="shared" si="45"/>
        <v>#REF!</v>
      </c>
      <c r="AV91" t="e">
        <f>IF(AU87&gt;=AU91,0,1)</f>
        <v>#REF!</v>
      </c>
      <c r="AY91" t="e">
        <f t="shared" si="46"/>
        <v>#REF!</v>
      </c>
      <c r="AZ91" t="e">
        <f t="shared" si="46"/>
        <v>#REF!</v>
      </c>
      <c r="BA91" t="e">
        <f t="shared" si="46"/>
        <v>#REF!</v>
      </c>
      <c r="BB91" s="1" t="e">
        <f t="shared" si="46"/>
        <v>#REF!</v>
      </c>
      <c r="BC91" t="e">
        <f>IF(BB87&gt;=BB91,0,1)</f>
        <v>#REF!</v>
      </c>
      <c r="BF91" t="e">
        <f t="shared" si="47"/>
        <v>#REF!</v>
      </c>
      <c r="BG91" t="e">
        <f t="shared" si="47"/>
        <v>#REF!</v>
      </c>
      <c r="BH91" t="e">
        <f t="shared" si="47"/>
        <v>#REF!</v>
      </c>
      <c r="BI91" s="1" t="e">
        <f t="shared" si="47"/>
        <v>#REF!</v>
      </c>
      <c r="BJ91" t="e">
        <f>IF(BI87&gt;=BI91,0,1)</f>
        <v>#REF!</v>
      </c>
      <c r="BM91" t="e">
        <f t="shared" si="48"/>
        <v>#REF!</v>
      </c>
      <c r="BN91" t="e">
        <f t="shared" si="48"/>
        <v>#REF!</v>
      </c>
      <c r="BO91" t="e">
        <f t="shared" si="48"/>
        <v>#REF!</v>
      </c>
      <c r="BP91" s="1" t="e">
        <f t="shared" si="48"/>
        <v>#REF!</v>
      </c>
      <c r="BQ91" t="e">
        <f>IF(BP87&gt;=BP91,0,1)</f>
        <v>#REF!</v>
      </c>
    </row>
    <row r="92" spans="1:69">
      <c r="B92" t="e">
        <f t="shared" si="49"/>
        <v>#REF!</v>
      </c>
      <c r="C92" t="e">
        <f t="shared" si="49"/>
        <v>#REF!</v>
      </c>
      <c r="D92" t="e">
        <f t="shared" si="49"/>
        <v>#REF!</v>
      </c>
      <c r="E92" s="1" t="e">
        <f t="shared" si="49"/>
        <v>#REF!</v>
      </c>
      <c r="F92" t="e">
        <f>IF(E87&gt;=E92,0,1)</f>
        <v>#REF!</v>
      </c>
      <c r="I92" t="e">
        <f t="shared" si="40"/>
        <v>#REF!</v>
      </c>
      <c r="J92" t="e">
        <f t="shared" si="40"/>
        <v>#REF!</v>
      </c>
      <c r="K92" t="e">
        <f t="shared" si="40"/>
        <v>#REF!</v>
      </c>
      <c r="L92" s="1" t="e">
        <f t="shared" si="40"/>
        <v>#REF!</v>
      </c>
      <c r="M92" t="e">
        <f>IF(L87&gt;=L92,0,1)</f>
        <v>#REF!</v>
      </c>
      <c r="P92" t="e">
        <f t="shared" si="41"/>
        <v>#REF!</v>
      </c>
      <c r="Q92" t="e">
        <f t="shared" si="41"/>
        <v>#REF!</v>
      </c>
      <c r="R92" t="e">
        <f t="shared" si="41"/>
        <v>#REF!</v>
      </c>
      <c r="S92" s="1" t="e">
        <f t="shared" si="41"/>
        <v>#REF!</v>
      </c>
      <c r="T92" t="e">
        <f>IF(S87&gt;=S92,0,1)</f>
        <v>#REF!</v>
      </c>
      <c r="W92" t="e">
        <f t="shared" si="42"/>
        <v>#REF!</v>
      </c>
      <c r="X92" t="e">
        <f t="shared" si="42"/>
        <v>#REF!</v>
      </c>
      <c r="Y92" t="e">
        <f t="shared" si="42"/>
        <v>#REF!</v>
      </c>
      <c r="Z92" s="1" t="e">
        <f t="shared" si="42"/>
        <v>#REF!</v>
      </c>
      <c r="AA92" t="e">
        <f>IF(Z87&gt;=Z92,0,1)</f>
        <v>#REF!</v>
      </c>
      <c r="AD92" t="e">
        <f t="shared" si="43"/>
        <v>#REF!</v>
      </c>
      <c r="AE92" t="e">
        <f t="shared" si="43"/>
        <v>#REF!</v>
      </c>
      <c r="AF92" t="e">
        <f t="shared" si="43"/>
        <v>#REF!</v>
      </c>
      <c r="AG92" s="1" t="e">
        <f t="shared" si="43"/>
        <v>#REF!</v>
      </c>
      <c r="AH92" t="e">
        <f>IF(AG87&gt;=AG92,0,1)</f>
        <v>#REF!</v>
      </c>
      <c r="AK92" t="e">
        <f t="shared" si="44"/>
        <v>#REF!</v>
      </c>
      <c r="AL92" t="e">
        <f t="shared" si="44"/>
        <v>#REF!</v>
      </c>
      <c r="AM92" t="e">
        <f t="shared" si="44"/>
        <v>#REF!</v>
      </c>
      <c r="AN92" s="1" t="e">
        <f t="shared" si="44"/>
        <v>#REF!</v>
      </c>
      <c r="AO92" t="e">
        <f>IF(AN87&gt;=AN92,0,1)</f>
        <v>#REF!</v>
      </c>
      <c r="AR92" t="e">
        <f t="shared" si="45"/>
        <v>#REF!</v>
      </c>
      <c r="AS92" t="e">
        <f t="shared" si="45"/>
        <v>#REF!</v>
      </c>
      <c r="AT92" t="e">
        <f t="shared" si="45"/>
        <v>#REF!</v>
      </c>
      <c r="AU92" s="1" t="e">
        <f t="shared" si="45"/>
        <v>#REF!</v>
      </c>
      <c r="AV92" t="e">
        <f>IF(AU87&gt;=AU92,0,1)</f>
        <v>#REF!</v>
      </c>
      <c r="AY92" t="e">
        <f t="shared" si="46"/>
        <v>#REF!</v>
      </c>
      <c r="AZ92" t="e">
        <f t="shared" si="46"/>
        <v>#REF!</v>
      </c>
      <c r="BA92" t="e">
        <f t="shared" si="46"/>
        <v>#REF!</v>
      </c>
      <c r="BB92" s="1" t="e">
        <f t="shared" si="46"/>
        <v>#REF!</v>
      </c>
      <c r="BC92" t="e">
        <f>IF(BB87&gt;=BB92,0,1)</f>
        <v>#REF!</v>
      </c>
      <c r="BF92" t="e">
        <f t="shared" si="47"/>
        <v>#REF!</v>
      </c>
      <c r="BG92" t="e">
        <f t="shared" si="47"/>
        <v>#REF!</v>
      </c>
      <c r="BH92" t="e">
        <f t="shared" si="47"/>
        <v>#REF!</v>
      </c>
      <c r="BI92" s="1" t="e">
        <f t="shared" si="47"/>
        <v>#REF!</v>
      </c>
      <c r="BJ92" t="e">
        <f>IF(BI87&gt;=BI92,0,1)</f>
        <v>#REF!</v>
      </c>
      <c r="BM92" t="e">
        <f t="shared" si="48"/>
        <v>#REF!</v>
      </c>
      <c r="BN92" t="e">
        <f t="shared" si="48"/>
        <v>#REF!</v>
      </c>
      <c r="BO92" t="e">
        <f t="shared" si="48"/>
        <v>#REF!</v>
      </c>
      <c r="BP92" s="1" t="e">
        <f t="shared" si="48"/>
        <v>#REF!</v>
      </c>
      <c r="BQ92" t="e">
        <f>IF(BP87&gt;=BP92,0,1)</f>
        <v>#REF!</v>
      </c>
    </row>
    <row r="93" spans="1:69">
      <c r="B93" t="e">
        <f t="shared" si="49"/>
        <v>#REF!</v>
      </c>
      <c r="C93" t="e">
        <f t="shared" si="49"/>
        <v>#REF!</v>
      </c>
      <c r="D93" t="e">
        <f t="shared" si="49"/>
        <v>#REF!</v>
      </c>
      <c r="E93" s="1" t="e">
        <f t="shared" si="49"/>
        <v>#REF!</v>
      </c>
      <c r="F93" t="e">
        <f>IF(E87&gt;=E93,0,1)</f>
        <v>#REF!</v>
      </c>
      <c r="I93" t="e">
        <f t="shared" si="40"/>
        <v>#REF!</v>
      </c>
      <c r="J93" t="e">
        <f t="shared" si="40"/>
        <v>#REF!</v>
      </c>
      <c r="K93" t="e">
        <f t="shared" si="40"/>
        <v>#REF!</v>
      </c>
      <c r="L93" s="1" t="e">
        <f t="shared" si="40"/>
        <v>#REF!</v>
      </c>
      <c r="M93" t="e">
        <f>IF(L87&gt;=L93,0,1)</f>
        <v>#REF!</v>
      </c>
      <c r="P93" t="e">
        <f t="shared" si="41"/>
        <v>#REF!</v>
      </c>
      <c r="Q93" t="e">
        <f t="shared" si="41"/>
        <v>#REF!</v>
      </c>
      <c r="R93" t="e">
        <f t="shared" si="41"/>
        <v>#REF!</v>
      </c>
      <c r="S93" s="1" t="e">
        <f t="shared" si="41"/>
        <v>#REF!</v>
      </c>
      <c r="T93" t="e">
        <f>IF(S87&gt;=S93,0,1)</f>
        <v>#REF!</v>
      </c>
      <c r="W93" t="e">
        <f t="shared" si="42"/>
        <v>#REF!</v>
      </c>
      <c r="X93" t="e">
        <f t="shared" si="42"/>
        <v>#REF!</v>
      </c>
      <c r="Y93" t="e">
        <f t="shared" si="42"/>
        <v>#REF!</v>
      </c>
      <c r="Z93" s="1" t="e">
        <f t="shared" si="42"/>
        <v>#REF!</v>
      </c>
      <c r="AA93" t="e">
        <f>IF(Z87&gt;=Z93,0,1)</f>
        <v>#REF!</v>
      </c>
      <c r="AD93" t="e">
        <f t="shared" si="43"/>
        <v>#REF!</v>
      </c>
      <c r="AE93" t="e">
        <f t="shared" si="43"/>
        <v>#REF!</v>
      </c>
      <c r="AF93" t="e">
        <f t="shared" si="43"/>
        <v>#REF!</v>
      </c>
      <c r="AG93" s="1" t="e">
        <f t="shared" si="43"/>
        <v>#REF!</v>
      </c>
      <c r="AH93" t="e">
        <f>IF(AG87&gt;=AG93,0,1)</f>
        <v>#REF!</v>
      </c>
      <c r="AK93" t="e">
        <f t="shared" si="44"/>
        <v>#REF!</v>
      </c>
      <c r="AL93" t="e">
        <f t="shared" si="44"/>
        <v>#REF!</v>
      </c>
      <c r="AM93" t="e">
        <f t="shared" si="44"/>
        <v>#REF!</v>
      </c>
      <c r="AN93" s="1" t="e">
        <f t="shared" si="44"/>
        <v>#REF!</v>
      </c>
      <c r="AO93" t="e">
        <f>IF(AN87&gt;=AN93,0,1)</f>
        <v>#REF!</v>
      </c>
      <c r="AR93" t="e">
        <f t="shared" si="45"/>
        <v>#REF!</v>
      </c>
      <c r="AS93" t="e">
        <f t="shared" si="45"/>
        <v>#REF!</v>
      </c>
      <c r="AT93" t="e">
        <f t="shared" si="45"/>
        <v>#REF!</v>
      </c>
      <c r="AU93" s="1" t="e">
        <f t="shared" si="45"/>
        <v>#REF!</v>
      </c>
      <c r="AV93" t="e">
        <f>IF(AU87&gt;=AU93,0,1)</f>
        <v>#REF!</v>
      </c>
      <c r="AY93" t="e">
        <f t="shared" si="46"/>
        <v>#REF!</v>
      </c>
      <c r="AZ93" t="e">
        <f t="shared" si="46"/>
        <v>#REF!</v>
      </c>
      <c r="BA93" t="e">
        <f t="shared" si="46"/>
        <v>#REF!</v>
      </c>
      <c r="BB93" s="1" t="e">
        <f t="shared" si="46"/>
        <v>#REF!</v>
      </c>
      <c r="BC93" t="e">
        <f>IF(BB87&gt;=BB93,0,1)</f>
        <v>#REF!</v>
      </c>
      <c r="BF93" t="e">
        <f t="shared" si="47"/>
        <v>#REF!</v>
      </c>
      <c r="BG93" t="e">
        <f t="shared" si="47"/>
        <v>#REF!</v>
      </c>
      <c r="BH93" t="e">
        <f t="shared" si="47"/>
        <v>#REF!</v>
      </c>
      <c r="BI93" s="1" t="e">
        <f t="shared" si="47"/>
        <v>#REF!</v>
      </c>
      <c r="BJ93" t="e">
        <f>IF(BI87&gt;=BI93,0,1)</f>
        <v>#REF!</v>
      </c>
      <c r="BM93" t="e">
        <f t="shared" si="48"/>
        <v>#REF!</v>
      </c>
      <c r="BN93" t="e">
        <f t="shared" si="48"/>
        <v>#REF!</v>
      </c>
      <c r="BO93" t="e">
        <f t="shared" si="48"/>
        <v>#REF!</v>
      </c>
      <c r="BP93" s="1" t="e">
        <f t="shared" si="48"/>
        <v>#REF!</v>
      </c>
      <c r="BQ93" t="e">
        <f>IF(BP87&gt;=BP93,0,1)</f>
        <v>#REF!</v>
      </c>
    </row>
    <row r="94" spans="1:69">
      <c r="B94" t="e">
        <f t="shared" si="49"/>
        <v>#REF!</v>
      </c>
      <c r="C94" t="e">
        <f t="shared" si="49"/>
        <v>#REF!</v>
      </c>
      <c r="D94" t="e">
        <f t="shared" si="49"/>
        <v>#REF!</v>
      </c>
      <c r="E94" s="1" t="e">
        <f t="shared" si="49"/>
        <v>#REF!</v>
      </c>
      <c r="F94" t="e">
        <f>IF(E87&gt;=E94,0,1)</f>
        <v>#REF!</v>
      </c>
      <c r="I94" t="e">
        <f t="shared" si="40"/>
        <v>#REF!</v>
      </c>
      <c r="J94" t="e">
        <f t="shared" si="40"/>
        <v>#REF!</v>
      </c>
      <c r="K94" t="e">
        <f t="shared" si="40"/>
        <v>#REF!</v>
      </c>
      <c r="L94" s="1" t="e">
        <f t="shared" si="40"/>
        <v>#REF!</v>
      </c>
      <c r="M94" t="e">
        <f>IF(L87&gt;=L94,0,1)</f>
        <v>#REF!</v>
      </c>
      <c r="P94" t="e">
        <f t="shared" si="41"/>
        <v>#REF!</v>
      </c>
      <c r="Q94" t="e">
        <f t="shared" si="41"/>
        <v>#REF!</v>
      </c>
      <c r="R94" t="e">
        <f t="shared" si="41"/>
        <v>#REF!</v>
      </c>
      <c r="S94" s="1" t="e">
        <f t="shared" si="41"/>
        <v>#REF!</v>
      </c>
      <c r="T94" t="e">
        <f>IF(S87&gt;=S94,0,1)</f>
        <v>#REF!</v>
      </c>
      <c r="W94" t="e">
        <f t="shared" si="42"/>
        <v>#REF!</v>
      </c>
      <c r="X94" t="e">
        <f t="shared" si="42"/>
        <v>#REF!</v>
      </c>
      <c r="Y94" t="e">
        <f t="shared" si="42"/>
        <v>#REF!</v>
      </c>
      <c r="Z94" s="1" t="e">
        <f t="shared" si="42"/>
        <v>#REF!</v>
      </c>
      <c r="AA94" t="e">
        <f>IF(Z87&gt;=Z94,0,1)</f>
        <v>#REF!</v>
      </c>
      <c r="AD94" t="e">
        <f t="shared" si="43"/>
        <v>#REF!</v>
      </c>
      <c r="AE94" t="e">
        <f t="shared" si="43"/>
        <v>#REF!</v>
      </c>
      <c r="AF94" t="e">
        <f t="shared" si="43"/>
        <v>#REF!</v>
      </c>
      <c r="AG94" s="1" t="e">
        <f t="shared" si="43"/>
        <v>#REF!</v>
      </c>
      <c r="AH94" t="e">
        <f>IF(AG87&gt;=AG94,0,1)</f>
        <v>#REF!</v>
      </c>
      <c r="AK94" t="e">
        <f t="shared" si="44"/>
        <v>#REF!</v>
      </c>
      <c r="AL94" t="e">
        <f t="shared" si="44"/>
        <v>#REF!</v>
      </c>
      <c r="AM94" t="e">
        <f t="shared" si="44"/>
        <v>#REF!</v>
      </c>
      <c r="AN94" s="1" t="e">
        <f t="shared" si="44"/>
        <v>#REF!</v>
      </c>
      <c r="AO94" t="e">
        <f>IF(AN87&gt;=AN94,0,1)</f>
        <v>#REF!</v>
      </c>
      <c r="AR94" t="e">
        <f t="shared" si="45"/>
        <v>#REF!</v>
      </c>
      <c r="AS94" t="e">
        <f t="shared" si="45"/>
        <v>#REF!</v>
      </c>
      <c r="AT94" t="e">
        <f t="shared" si="45"/>
        <v>#REF!</v>
      </c>
      <c r="AU94" s="1" t="e">
        <f t="shared" si="45"/>
        <v>#REF!</v>
      </c>
      <c r="AV94" t="e">
        <f>IF(AU87&gt;=AU94,0,1)</f>
        <v>#REF!</v>
      </c>
      <c r="AY94" t="e">
        <f t="shared" si="46"/>
        <v>#REF!</v>
      </c>
      <c r="AZ94" t="e">
        <f t="shared" si="46"/>
        <v>#REF!</v>
      </c>
      <c r="BA94" t="e">
        <f t="shared" si="46"/>
        <v>#REF!</v>
      </c>
      <c r="BB94" s="1" t="e">
        <f t="shared" si="46"/>
        <v>#REF!</v>
      </c>
      <c r="BC94" t="e">
        <f>IF(BB87&gt;=BB94,0,1)</f>
        <v>#REF!</v>
      </c>
      <c r="BF94" t="e">
        <f t="shared" si="47"/>
        <v>#REF!</v>
      </c>
      <c r="BG94" t="e">
        <f t="shared" si="47"/>
        <v>#REF!</v>
      </c>
      <c r="BH94" t="e">
        <f t="shared" si="47"/>
        <v>#REF!</v>
      </c>
      <c r="BI94" s="1" t="e">
        <f t="shared" si="47"/>
        <v>#REF!</v>
      </c>
      <c r="BJ94" t="e">
        <f>IF(BI87&gt;=BI94,0,1)</f>
        <v>#REF!</v>
      </c>
      <c r="BM94" t="e">
        <f t="shared" si="48"/>
        <v>#REF!</v>
      </c>
      <c r="BN94" t="e">
        <f t="shared" si="48"/>
        <v>#REF!</v>
      </c>
      <c r="BO94" t="e">
        <f t="shared" si="48"/>
        <v>#REF!</v>
      </c>
      <c r="BP94" s="1" t="e">
        <f t="shared" si="48"/>
        <v>#REF!</v>
      </c>
      <c r="BQ94" t="e">
        <f>IF(BP87&gt;=BP94,0,1)</f>
        <v>#REF!</v>
      </c>
    </row>
    <row r="95" spans="1:69">
      <c r="B95" t="e">
        <f t="shared" si="49"/>
        <v>#REF!</v>
      </c>
      <c r="C95" t="e">
        <f t="shared" si="49"/>
        <v>#REF!</v>
      </c>
      <c r="D95" t="e">
        <f t="shared" si="49"/>
        <v>#REF!</v>
      </c>
      <c r="E95" s="1" t="e">
        <f t="shared" si="49"/>
        <v>#REF!</v>
      </c>
      <c r="F95" t="e">
        <f>IF(E87&gt;=E95,0,1)</f>
        <v>#REF!</v>
      </c>
      <c r="I95" t="e">
        <f t="shared" si="40"/>
        <v>#REF!</v>
      </c>
      <c r="J95" t="e">
        <f t="shared" si="40"/>
        <v>#REF!</v>
      </c>
      <c r="K95" t="e">
        <f t="shared" si="40"/>
        <v>#REF!</v>
      </c>
      <c r="L95" s="1" t="e">
        <f t="shared" si="40"/>
        <v>#REF!</v>
      </c>
      <c r="M95" t="e">
        <f>IF(L87&gt;=L95,0,1)</f>
        <v>#REF!</v>
      </c>
      <c r="P95" t="e">
        <f t="shared" si="41"/>
        <v>#REF!</v>
      </c>
      <c r="Q95" t="e">
        <f t="shared" si="41"/>
        <v>#REF!</v>
      </c>
      <c r="R95" t="e">
        <f t="shared" si="41"/>
        <v>#REF!</v>
      </c>
      <c r="S95" s="1" t="e">
        <f t="shared" si="41"/>
        <v>#REF!</v>
      </c>
      <c r="T95" t="e">
        <f>IF(S87&gt;=S95,0,1)</f>
        <v>#REF!</v>
      </c>
      <c r="W95" t="e">
        <f t="shared" si="42"/>
        <v>#REF!</v>
      </c>
      <c r="X95" t="e">
        <f t="shared" si="42"/>
        <v>#REF!</v>
      </c>
      <c r="Y95" t="e">
        <f t="shared" si="42"/>
        <v>#REF!</v>
      </c>
      <c r="Z95" s="1" t="e">
        <f t="shared" si="42"/>
        <v>#REF!</v>
      </c>
      <c r="AA95" t="e">
        <f>IF(Z87&gt;=Z95,0,1)</f>
        <v>#REF!</v>
      </c>
      <c r="AD95" t="e">
        <f t="shared" si="43"/>
        <v>#REF!</v>
      </c>
      <c r="AE95" t="e">
        <f t="shared" si="43"/>
        <v>#REF!</v>
      </c>
      <c r="AF95" t="e">
        <f t="shared" si="43"/>
        <v>#REF!</v>
      </c>
      <c r="AG95" s="1" t="e">
        <f t="shared" si="43"/>
        <v>#REF!</v>
      </c>
      <c r="AH95" t="e">
        <f>IF(AG87&gt;=AG95,0,1)</f>
        <v>#REF!</v>
      </c>
      <c r="AK95" t="e">
        <f t="shared" si="44"/>
        <v>#REF!</v>
      </c>
      <c r="AL95" t="e">
        <f t="shared" si="44"/>
        <v>#REF!</v>
      </c>
      <c r="AM95" t="e">
        <f t="shared" si="44"/>
        <v>#REF!</v>
      </c>
      <c r="AN95" s="1" t="e">
        <f t="shared" si="44"/>
        <v>#REF!</v>
      </c>
      <c r="AO95" t="e">
        <f>IF(AN87&gt;=AN95,0,1)</f>
        <v>#REF!</v>
      </c>
      <c r="AR95" t="e">
        <f t="shared" si="45"/>
        <v>#REF!</v>
      </c>
      <c r="AS95" t="e">
        <f t="shared" si="45"/>
        <v>#REF!</v>
      </c>
      <c r="AT95" t="e">
        <f t="shared" si="45"/>
        <v>#REF!</v>
      </c>
      <c r="AU95" s="1" t="e">
        <f t="shared" si="45"/>
        <v>#REF!</v>
      </c>
      <c r="AV95" t="e">
        <f>IF(AU87&gt;=AU95,0,1)</f>
        <v>#REF!</v>
      </c>
      <c r="AY95" t="e">
        <f t="shared" si="46"/>
        <v>#REF!</v>
      </c>
      <c r="AZ95" t="e">
        <f t="shared" si="46"/>
        <v>#REF!</v>
      </c>
      <c r="BA95" t="e">
        <f t="shared" si="46"/>
        <v>#REF!</v>
      </c>
      <c r="BB95" s="1" t="e">
        <f t="shared" si="46"/>
        <v>#REF!</v>
      </c>
      <c r="BC95" t="e">
        <f>IF(BB87&gt;=BB95,0,1)</f>
        <v>#REF!</v>
      </c>
      <c r="BF95" t="e">
        <f t="shared" si="47"/>
        <v>#REF!</v>
      </c>
      <c r="BG95" t="e">
        <f t="shared" si="47"/>
        <v>#REF!</v>
      </c>
      <c r="BH95" t="e">
        <f t="shared" si="47"/>
        <v>#REF!</v>
      </c>
      <c r="BI95" s="1" t="e">
        <f t="shared" si="47"/>
        <v>#REF!</v>
      </c>
      <c r="BJ95" t="e">
        <f>IF(BI87&gt;=BI95,0,1)</f>
        <v>#REF!</v>
      </c>
      <c r="BM95" t="e">
        <f t="shared" si="48"/>
        <v>#REF!</v>
      </c>
      <c r="BN95" t="e">
        <f t="shared" si="48"/>
        <v>#REF!</v>
      </c>
      <c r="BO95" t="e">
        <f t="shared" si="48"/>
        <v>#REF!</v>
      </c>
      <c r="BP95" s="1" t="e">
        <f t="shared" si="48"/>
        <v>#REF!</v>
      </c>
      <c r="BQ95" t="e">
        <f>IF(BP87&gt;=BP95,0,1)</f>
        <v>#REF!</v>
      </c>
    </row>
    <row r="96" spans="1:69">
      <c r="B96" t="e">
        <f t="shared" si="49"/>
        <v>#REF!</v>
      </c>
      <c r="C96" t="e">
        <f t="shared" si="49"/>
        <v>#REF!</v>
      </c>
      <c r="D96" t="e">
        <f t="shared" si="49"/>
        <v>#REF!</v>
      </c>
      <c r="E96" s="1" t="e">
        <f t="shared" si="49"/>
        <v>#REF!</v>
      </c>
      <c r="F96" t="e">
        <f>IF(E87&gt;=E96,0,1)</f>
        <v>#REF!</v>
      </c>
      <c r="I96" t="e">
        <f t="shared" si="40"/>
        <v>#REF!</v>
      </c>
      <c r="J96" t="e">
        <f t="shared" si="40"/>
        <v>#REF!</v>
      </c>
      <c r="K96" t="e">
        <f t="shared" si="40"/>
        <v>#REF!</v>
      </c>
      <c r="L96" s="1" t="e">
        <f t="shared" si="40"/>
        <v>#REF!</v>
      </c>
      <c r="M96" t="e">
        <f>IF(L87&gt;=L96,0,1)</f>
        <v>#REF!</v>
      </c>
      <c r="P96" t="e">
        <f t="shared" si="41"/>
        <v>#REF!</v>
      </c>
      <c r="Q96" t="e">
        <f t="shared" si="41"/>
        <v>#REF!</v>
      </c>
      <c r="R96" t="e">
        <f t="shared" si="41"/>
        <v>#REF!</v>
      </c>
      <c r="S96" s="1" t="e">
        <f t="shared" si="41"/>
        <v>#REF!</v>
      </c>
      <c r="T96" t="e">
        <f>IF(S87&gt;=S96,0,1)</f>
        <v>#REF!</v>
      </c>
      <c r="W96" t="e">
        <f t="shared" si="42"/>
        <v>#REF!</v>
      </c>
      <c r="X96" t="e">
        <f t="shared" si="42"/>
        <v>#REF!</v>
      </c>
      <c r="Y96" t="e">
        <f t="shared" si="42"/>
        <v>#REF!</v>
      </c>
      <c r="Z96" s="1" t="e">
        <f t="shared" si="42"/>
        <v>#REF!</v>
      </c>
      <c r="AA96" t="e">
        <f>IF(Z87&gt;=Z96,0,1)</f>
        <v>#REF!</v>
      </c>
      <c r="AD96" t="e">
        <f t="shared" si="43"/>
        <v>#REF!</v>
      </c>
      <c r="AE96" t="e">
        <f t="shared" si="43"/>
        <v>#REF!</v>
      </c>
      <c r="AF96" t="e">
        <f t="shared" si="43"/>
        <v>#REF!</v>
      </c>
      <c r="AG96" s="1" t="e">
        <f t="shared" si="43"/>
        <v>#REF!</v>
      </c>
      <c r="AH96" t="e">
        <f>IF(AG87&gt;=AG96,0,1)</f>
        <v>#REF!</v>
      </c>
      <c r="AK96" t="e">
        <f t="shared" si="44"/>
        <v>#REF!</v>
      </c>
      <c r="AL96" t="e">
        <f t="shared" si="44"/>
        <v>#REF!</v>
      </c>
      <c r="AM96" t="e">
        <f t="shared" si="44"/>
        <v>#REF!</v>
      </c>
      <c r="AN96" s="1" t="e">
        <f t="shared" si="44"/>
        <v>#REF!</v>
      </c>
      <c r="AO96" t="e">
        <f>IF(AN87&gt;=AN96,0,1)</f>
        <v>#REF!</v>
      </c>
      <c r="AR96" t="e">
        <f t="shared" si="45"/>
        <v>#REF!</v>
      </c>
      <c r="AS96" t="e">
        <f t="shared" si="45"/>
        <v>#REF!</v>
      </c>
      <c r="AT96" t="e">
        <f t="shared" si="45"/>
        <v>#REF!</v>
      </c>
      <c r="AU96" s="1" t="e">
        <f t="shared" si="45"/>
        <v>#REF!</v>
      </c>
      <c r="AV96" t="e">
        <f>IF(AU87&gt;=AU96,0,1)</f>
        <v>#REF!</v>
      </c>
      <c r="AY96" t="e">
        <f t="shared" si="46"/>
        <v>#REF!</v>
      </c>
      <c r="AZ96" t="e">
        <f t="shared" si="46"/>
        <v>#REF!</v>
      </c>
      <c r="BA96" t="e">
        <f t="shared" si="46"/>
        <v>#REF!</v>
      </c>
      <c r="BB96" s="1" t="e">
        <f t="shared" si="46"/>
        <v>#REF!</v>
      </c>
      <c r="BC96" t="e">
        <f>IF(BB87&gt;=BB96,0,1)</f>
        <v>#REF!</v>
      </c>
      <c r="BF96" t="e">
        <f t="shared" si="47"/>
        <v>#REF!</v>
      </c>
      <c r="BG96" t="e">
        <f t="shared" si="47"/>
        <v>#REF!</v>
      </c>
      <c r="BH96" t="e">
        <f t="shared" si="47"/>
        <v>#REF!</v>
      </c>
      <c r="BI96" s="1" t="e">
        <f t="shared" si="47"/>
        <v>#REF!</v>
      </c>
      <c r="BJ96" t="e">
        <f>IF(BI87&gt;=BI96,0,1)</f>
        <v>#REF!</v>
      </c>
      <c r="BM96" t="e">
        <f t="shared" si="48"/>
        <v>#REF!</v>
      </c>
      <c r="BN96" t="e">
        <f t="shared" si="48"/>
        <v>#REF!</v>
      </c>
      <c r="BO96" t="e">
        <f t="shared" si="48"/>
        <v>#REF!</v>
      </c>
      <c r="BP96" s="1" t="e">
        <f t="shared" si="48"/>
        <v>#REF!</v>
      </c>
      <c r="BQ96" t="e">
        <f>IF(BP87&gt;=BP96,0,1)</f>
        <v>#REF!</v>
      </c>
    </row>
    <row r="97" spans="1:69">
      <c r="B97" t="e">
        <f t="shared" si="49"/>
        <v>#REF!</v>
      </c>
      <c r="C97" t="e">
        <f t="shared" si="49"/>
        <v>#REF!</v>
      </c>
      <c r="D97" t="e">
        <f t="shared" si="49"/>
        <v>#REF!</v>
      </c>
      <c r="E97" s="1" t="e">
        <f t="shared" si="49"/>
        <v>#REF!</v>
      </c>
      <c r="F97" t="e">
        <f>IF(E87&gt;=E97,0,1)</f>
        <v>#REF!</v>
      </c>
      <c r="I97" t="e">
        <f t="shared" si="40"/>
        <v>#REF!</v>
      </c>
      <c r="J97" t="e">
        <f t="shared" si="40"/>
        <v>#REF!</v>
      </c>
      <c r="K97" t="e">
        <f t="shared" si="40"/>
        <v>#REF!</v>
      </c>
      <c r="L97" s="1" t="e">
        <f t="shared" si="40"/>
        <v>#REF!</v>
      </c>
      <c r="M97" t="e">
        <f>IF(L87&gt;=L97,0,1)</f>
        <v>#REF!</v>
      </c>
      <c r="P97" t="e">
        <f t="shared" si="41"/>
        <v>#REF!</v>
      </c>
      <c r="Q97" t="e">
        <f t="shared" si="41"/>
        <v>#REF!</v>
      </c>
      <c r="R97" t="e">
        <f t="shared" si="41"/>
        <v>#REF!</v>
      </c>
      <c r="S97" s="1" t="e">
        <f t="shared" si="41"/>
        <v>#REF!</v>
      </c>
      <c r="T97" t="e">
        <f>IF(S87&gt;=S97,0,1)</f>
        <v>#REF!</v>
      </c>
      <c r="W97" t="e">
        <f t="shared" si="42"/>
        <v>#REF!</v>
      </c>
      <c r="X97" t="e">
        <f t="shared" si="42"/>
        <v>#REF!</v>
      </c>
      <c r="Y97" t="e">
        <f t="shared" si="42"/>
        <v>#REF!</v>
      </c>
      <c r="Z97" s="1" t="e">
        <f t="shared" si="42"/>
        <v>#REF!</v>
      </c>
      <c r="AA97" t="e">
        <f>IF(Z87&gt;=Z97,0,1)</f>
        <v>#REF!</v>
      </c>
      <c r="AD97" t="e">
        <f t="shared" si="43"/>
        <v>#REF!</v>
      </c>
      <c r="AE97" t="e">
        <f t="shared" si="43"/>
        <v>#REF!</v>
      </c>
      <c r="AF97" t="e">
        <f t="shared" si="43"/>
        <v>#REF!</v>
      </c>
      <c r="AG97" s="1" t="e">
        <f t="shared" si="43"/>
        <v>#REF!</v>
      </c>
      <c r="AH97" t="e">
        <f>IF(AG87&gt;=AG97,0,1)</f>
        <v>#REF!</v>
      </c>
      <c r="AK97" t="e">
        <f t="shared" si="44"/>
        <v>#REF!</v>
      </c>
      <c r="AL97" t="e">
        <f t="shared" si="44"/>
        <v>#REF!</v>
      </c>
      <c r="AM97" t="e">
        <f t="shared" si="44"/>
        <v>#REF!</v>
      </c>
      <c r="AN97" s="1" t="e">
        <f t="shared" si="44"/>
        <v>#REF!</v>
      </c>
      <c r="AO97" t="e">
        <f>IF(AN87&gt;=AN97,0,1)</f>
        <v>#REF!</v>
      </c>
      <c r="AR97" t="e">
        <f t="shared" si="45"/>
        <v>#REF!</v>
      </c>
      <c r="AS97" t="e">
        <f t="shared" si="45"/>
        <v>#REF!</v>
      </c>
      <c r="AT97" t="e">
        <f t="shared" si="45"/>
        <v>#REF!</v>
      </c>
      <c r="AU97" s="1" t="e">
        <f t="shared" si="45"/>
        <v>#REF!</v>
      </c>
      <c r="AV97" t="e">
        <f>IF(AU87&gt;=AU97,0,1)</f>
        <v>#REF!</v>
      </c>
      <c r="AY97" t="e">
        <f t="shared" si="46"/>
        <v>#REF!</v>
      </c>
      <c r="AZ97" t="e">
        <f t="shared" si="46"/>
        <v>#REF!</v>
      </c>
      <c r="BA97" t="e">
        <f t="shared" si="46"/>
        <v>#REF!</v>
      </c>
      <c r="BB97" s="1" t="e">
        <f t="shared" si="46"/>
        <v>#REF!</v>
      </c>
      <c r="BC97" t="e">
        <f>IF(BB87&gt;=BB97,0,1)</f>
        <v>#REF!</v>
      </c>
      <c r="BF97" t="e">
        <f t="shared" si="47"/>
        <v>#REF!</v>
      </c>
      <c r="BG97" t="e">
        <f t="shared" si="47"/>
        <v>#REF!</v>
      </c>
      <c r="BH97" t="e">
        <f t="shared" si="47"/>
        <v>#REF!</v>
      </c>
      <c r="BI97" s="1" t="e">
        <f t="shared" si="47"/>
        <v>#REF!</v>
      </c>
      <c r="BJ97" t="e">
        <f>IF(BI87&gt;=BI97,0,1)</f>
        <v>#REF!</v>
      </c>
      <c r="BM97" t="e">
        <f t="shared" si="48"/>
        <v>#REF!</v>
      </c>
      <c r="BN97" t="e">
        <f t="shared" si="48"/>
        <v>#REF!</v>
      </c>
      <c r="BO97" t="e">
        <f t="shared" si="48"/>
        <v>#REF!</v>
      </c>
      <c r="BP97" s="1" t="e">
        <f t="shared" si="48"/>
        <v>#REF!</v>
      </c>
      <c r="BQ97" t="e">
        <f>IF(BP87&gt;=BP97,0,1)</f>
        <v>#REF!</v>
      </c>
    </row>
    <row r="98" spans="1:69">
      <c r="B98" t="e">
        <f t="shared" si="49"/>
        <v>#REF!</v>
      </c>
      <c r="C98" t="e">
        <f t="shared" si="49"/>
        <v>#REF!</v>
      </c>
      <c r="D98" t="e">
        <f t="shared" si="49"/>
        <v>#REF!</v>
      </c>
      <c r="E98" s="1" t="e">
        <f t="shared" si="49"/>
        <v>#REF!</v>
      </c>
      <c r="F98" t="e">
        <f>IF(E87&gt;=E98,0,1)</f>
        <v>#REF!</v>
      </c>
      <c r="I98" t="e">
        <f t="shared" si="40"/>
        <v>#REF!</v>
      </c>
      <c r="J98" t="e">
        <f t="shared" si="40"/>
        <v>#REF!</v>
      </c>
      <c r="K98" t="e">
        <f t="shared" si="40"/>
        <v>#REF!</v>
      </c>
      <c r="L98" s="1" t="e">
        <f t="shared" si="40"/>
        <v>#REF!</v>
      </c>
      <c r="M98" t="e">
        <f>IF(L87&gt;=L98,0,1)</f>
        <v>#REF!</v>
      </c>
      <c r="P98" t="e">
        <f t="shared" si="41"/>
        <v>#REF!</v>
      </c>
      <c r="Q98" t="e">
        <f t="shared" si="41"/>
        <v>#REF!</v>
      </c>
      <c r="R98" t="e">
        <f t="shared" si="41"/>
        <v>#REF!</v>
      </c>
      <c r="S98" s="1" t="e">
        <f t="shared" si="41"/>
        <v>#REF!</v>
      </c>
      <c r="T98" t="e">
        <f>IF(S87&gt;=S98,0,1)</f>
        <v>#REF!</v>
      </c>
      <c r="W98" t="e">
        <f t="shared" si="42"/>
        <v>#REF!</v>
      </c>
      <c r="X98" t="e">
        <f t="shared" si="42"/>
        <v>#REF!</v>
      </c>
      <c r="Y98" t="e">
        <f t="shared" si="42"/>
        <v>#REF!</v>
      </c>
      <c r="Z98" s="1" t="e">
        <f t="shared" si="42"/>
        <v>#REF!</v>
      </c>
      <c r="AA98" t="e">
        <f>IF(Z87&gt;=Z98,0,1)</f>
        <v>#REF!</v>
      </c>
      <c r="AD98" t="e">
        <f t="shared" si="43"/>
        <v>#REF!</v>
      </c>
      <c r="AE98" t="e">
        <f t="shared" si="43"/>
        <v>#REF!</v>
      </c>
      <c r="AF98" t="e">
        <f t="shared" si="43"/>
        <v>#REF!</v>
      </c>
      <c r="AG98" s="1" t="e">
        <f t="shared" si="43"/>
        <v>#REF!</v>
      </c>
      <c r="AH98" t="e">
        <f>IF(AG87&gt;=AG98,0,1)</f>
        <v>#REF!</v>
      </c>
      <c r="AK98" t="e">
        <f t="shared" si="44"/>
        <v>#REF!</v>
      </c>
      <c r="AL98" t="e">
        <f t="shared" si="44"/>
        <v>#REF!</v>
      </c>
      <c r="AM98" t="e">
        <f t="shared" si="44"/>
        <v>#REF!</v>
      </c>
      <c r="AN98" s="1" t="e">
        <f t="shared" si="44"/>
        <v>#REF!</v>
      </c>
      <c r="AO98" t="e">
        <f>IF(AN87&gt;=AN98,0,1)</f>
        <v>#REF!</v>
      </c>
      <c r="AR98" t="e">
        <f t="shared" si="45"/>
        <v>#REF!</v>
      </c>
      <c r="AS98" t="e">
        <f t="shared" si="45"/>
        <v>#REF!</v>
      </c>
      <c r="AT98" t="e">
        <f t="shared" si="45"/>
        <v>#REF!</v>
      </c>
      <c r="AU98" s="1" t="e">
        <f t="shared" si="45"/>
        <v>#REF!</v>
      </c>
      <c r="AV98" t="e">
        <f>IF(AU87&gt;=AU98,0,1)</f>
        <v>#REF!</v>
      </c>
      <c r="AY98" t="e">
        <f t="shared" si="46"/>
        <v>#REF!</v>
      </c>
      <c r="AZ98" t="e">
        <f t="shared" si="46"/>
        <v>#REF!</v>
      </c>
      <c r="BA98" t="e">
        <f t="shared" si="46"/>
        <v>#REF!</v>
      </c>
      <c r="BB98" s="1" t="e">
        <f t="shared" si="46"/>
        <v>#REF!</v>
      </c>
      <c r="BC98" t="e">
        <f>IF(BB87&gt;=BB98,0,1)</f>
        <v>#REF!</v>
      </c>
      <c r="BF98" t="e">
        <f t="shared" si="47"/>
        <v>#REF!</v>
      </c>
      <c r="BG98" t="e">
        <f t="shared" si="47"/>
        <v>#REF!</v>
      </c>
      <c r="BH98" t="e">
        <f t="shared" si="47"/>
        <v>#REF!</v>
      </c>
      <c r="BI98" s="1" t="e">
        <f t="shared" si="47"/>
        <v>#REF!</v>
      </c>
      <c r="BJ98" t="e">
        <f>IF(BI87&gt;=BI98,0,1)</f>
        <v>#REF!</v>
      </c>
      <c r="BM98" t="e">
        <f t="shared" si="48"/>
        <v>#REF!</v>
      </c>
      <c r="BN98" t="e">
        <f t="shared" si="48"/>
        <v>#REF!</v>
      </c>
      <c r="BO98" t="e">
        <f t="shared" si="48"/>
        <v>#REF!</v>
      </c>
      <c r="BP98" s="1" t="e">
        <f t="shared" si="48"/>
        <v>#REF!</v>
      </c>
      <c r="BQ98" t="e">
        <f>IF(BP87&gt;=BP98,0,1)</f>
        <v>#REF!</v>
      </c>
    </row>
    <row r="99" spans="1:69">
      <c r="B99" t="e">
        <f t="shared" si="49"/>
        <v>#REF!</v>
      </c>
      <c r="C99" t="e">
        <f t="shared" si="49"/>
        <v>#REF!</v>
      </c>
      <c r="D99" t="e">
        <f t="shared" si="49"/>
        <v>#REF!</v>
      </c>
      <c r="E99" s="1" t="e">
        <f t="shared" si="49"/>
        <v>#REF!</v>
      </c>
      <c r="F99" t="e">
        <f>IF(E87&gt;=E99,0,1)</f>
        <v>#REF!</v>
      </c>
      <c r="I99" t="e">
        <f t="shared" si="40"/>
        <v>#REF!</v>
      </c>
      <c r="J99" t="e">
        <f t="shared" si="40"/>
        <v>#REF!</v>
      </c>
      <c r="K99" t="e">
        <f t="shared" si="40"/>
        <v>#REF!</v>
      </c>
      <c r="L99" s="1" t="e">
        <f t="shared" si="40"/>
        <v>#REF!</v>
      </c>
      <c r="M99" t="e">
        <f>IF(L87&gt;=L99,0,1)</f>
        <v>#REF!</v>
      </c>
      <c r="P99" t="e">
        <f t="shared" si="41"/>
        <v>#REF!</v>
      </c>
      <c r="Q99" t="e">
        <f t="shared" si="41"/>
        <v>#REF!</v>
      </c>
      <c r="R99" t="e">
        <f t="shared" si="41"/>
        <v>#REF!</v>
      </c>
      <c r="S99" s="1" t="e">
        <f t="shared" si="41"/>
        <v>#REF!</v>
      </c>
      <c r="T99" t="e">
        <f>IF(S87&gt;=S99,0,1)</f>
        <v>#REF!</v>
      </c>
      <c r="W99" t="e">
        <f t="shared" si="42"/>
        <v>#REF!</v>
      </c>
      <c r="X99" t="e">
        <f t="shared" si="42"/>
        <v>#REF!</v>
      </c>
      <c r="Y99" t="e">
        <f t="shared" si="42"/>
        <v>#REF!</v>
      </c>
      <c r="Z99" s="1" t="e">
        <f t="shared" si="42"/>
        <v>#REF!</v>
      </c>
      <c r="AA99" t="e">
        <f>IF(Z87&gt;=Z99,0,1)</f>
        <v>#REF!</v>
      </c>
      <c r="AD99" t="e">
        <f t="shared" si="43"/>
        <v>#REF!</v>
      </c>
      <c r="AE99" t="e">
        <f t="shared" si="43"/>
        <v>#REF!</v>
      </c>
      <c r="AF99" t="e">
        <f t="shared" si="43"/>
        <v>#REF!</v>
      </c>
      <c r="AG99" s="1" t="e">
        <f t="shared" si="43"/>
        <v>#REF!</v>
      </c>
      <c r="AH99" t="e">
        <f>IF(AG87&gt;=AG99,0,1)</f>
        <v>#REF!</v>
      </c>
      <c r="AK99" t="e">
        <f t="shared" si="44"/>
        <v>#REF!</v>
      </c>
      <c r="AL99" t="e">
        <f t="shared" si="44"/>
        <v>#REF!</v>
      </c>
      <c r="AM99" t="e">
        <f t="shared" si="44"/>
        <v>#REF!</v>
      </c>
      <c r="AN99" s="1" t="e">
        <f t="shared" si="44"/>
        <v>#REF!</v>
      </c>
      <c r="AO99" t="e">
        <f>IF(AN87&gt;=AN99,0,1)</f>
        <v>#REF!</v>
      </c>
      <c r="AR99" t="e">
        <f t="shared" si="45"/>
        <v>#REF!</v>
      </c>
      <c r="AS99" t="e">
        <f t="shared" si="45"/>
        <v>#REF!</v>
      </c>
      <c r="AT99" t="e">
        <f t="shared" si="45"/>
        <v>#REF!</v>
      </c>
      <c r="AU99" s="1" t="e">
        <f t="shared" si="45"/>
        <v>#REF!</v>
      </c>
      <c r="AV99" t="e">
        <f>IF(AU87&gt;=AU99,0,1)</f>
        <v>#REF!</v>
      </c>
      <c r="AY99" t="e">
        <f t="shared" si="46"/>
        <v>#REF!</v>
      </c>
      <c r="AZ99" t="e">
        <f t="shared" si="46"/>
        <v>#REF!</v>
      </c>
      <c r="BA99" t="e">
        <f t="shared" si="46"/>
        <v>#REF!</v>
      </c>
      <c r="BB99" s="1" t="e">
        <f t="shared" si="46"/>
        <v>#REF!</v>
      </c>
      <c r="BC99" t="e">
        <f>IF(BB87&gt;=BB99,0,1)</f>
        <v>#REF!</v>
      </c>
      <c r="BF99" t="e">
        <f t="shared" si="47"/>
        <v>#REF!</v>
      </c>
      <c r="BG99" t="e">
        <f t="shared" si="47"/>
        <v>#REF!</v>
      </c>
      <c r="BH99" t="e">
        <f t="shared" si="47"/>
        <v>#REF!</v>
      </c>
      <c r="BI99" s="1" t="e">
        <f t="shared" si="47"/>
        <v>#REF!</v>
      </c>
      <c r="BJ99" t="e">
        <f>IF(BI87&gt;=BI99,0,1)</f>
        <v>#REF!</v>
      </c>
      <c r="BM99" t="e">
        <f t="shared" si="48"/>
        <v>#REF!</v>
      </c>
      <c r="BN99" t="e">
        <f t="shared" si="48"/>
        <v>#REF!</v>
      </c>
      <c r="BO99" t="e">
        <f t="shared" si="48"/>
        <v>#REF!</v>
      </c>
      <c r="BP99" s="1" t="e">
        <f t="shared" si="48"/>
        <v>#REF!</v>
      </c>
      <c r="BQ99" t="e">
        <f>IF(BP87&gt;=BP99,0,1)</f>
        <v>#REF!</v>
      </c>
    </row>
    <row r="100" spans="1:69">
      <c r="B100" t="e">
        <f t="shared" si="49"/>
        <v>#REF!</v>
      </c>
      <c r="C100" t="e">
        <f t="shared" si="49"/>
        <v>#REF!</v>
      </c>
      <c r="D100" t="e">
        <f t="shared" si="49"/>
        <v>#REF!</v>
      </c>
      <c r="E100" s="1" t="e">
        <f t="shared" si="49"/>
        <v>#REF!</v>
      </c>
      <c r="F100" t="e">
        <f>IF(E87&gt;=E100,0,1)</f>
        <v>#REF!</v>
      </c>
      <c r="I100" t="e">
        <f t="shared" si="40"/>
        <v>#REF!</v>
      </c>
      <c r="J100" t="e">
        <f t="shared" si="40"/>
        <v>#REF!</v>
      </c>
      <c r="K100" t="e">
        <f t="shared" si="40"/>
        <v>#REF!</v>
      </c>
      <c r="L100" s="1" t="e">
        <f t="shared" si="40"/>
        <v>#REF!</v>
      </c>
      <c r="M100" t="e">
        <f>IF(L87&gt;=L100,0,1)</f>
        <v>#REF!</v>
      </c>
      <c r="P100" t="e">
        <f t="shared" si="41"/>
        <v>#REF!</v>
      </c>
      <c r="Q100" t="e">
        <f t="shared" si="41"/>
        <v>#REF!</v>
      </c>
      <c r="R100" t="e">
        <f t="shared" si="41"/>
        <v>#REF!</v>
      </c>
      <c r="S100" s="1" t="e">
        <f t="shared" si="41"/>
        <v>#REF!</v>
      </c>
      <c r="T100" t="e">
        <f>IF(S87&gt;=S100,0,1)</f>
        <v>#REF!</v>
      </c>
      <c r="W100" t="e">
        <f t="shared" si="42"/>
        <v>#REF!</v>
      </c>
      <c r="X100" t="e">
        <f t="shared" si="42"/>
        <v>#REF!</v>
      </c>
      <c r="Y100" t="e">
        <f t="shared" si="42"/>
        <v>#REF!</v>
      </c>
      <c r="Z100" s="1" t="e">
        <f t="shared" si="42"/>
        <v>#REF!</v>
      </c>
      <c r="AA100" t="e">
        <f>IF(Z87&gt;=Z100,0,1)</f>
        <v>#REF!</v>
      </c>
      <c r="AD100" t="e">
        <f t="shared" si="43"/>
        <v>#REF!</v>
      </c>
      <c r="AE100" t="e">
        <f t="shared" si="43"/>
        <v>#REF!</v>
      </c>
      <c r="AF100" t="e">
        <f t="shared" si="43"/>
        <v>#REF!</v>
      </c>
      <c r="AG100" s="1" t="e">
        <f t="shared" si="43"/>
        <v>#REF!</v>
      </c>
      <c r="AH100" t="e">
        <f>IF(AG87&gt;=AG100,0,1)</f>
        <v>#REF!</v>
      </c>
      <c r="AK100" t="e">
        <f t="shared" si="44"/>
        <v>#REF!</v>
      </c>
      <c r="AL100" t="e">
        <f t="shared" si="44"/>
        <v>#REF!</v>
      </c>
      <c r="AM100" t="e">
        <f t="shared" si="44"/>
        <v>#REF!</v>
      </c>
      <c r="AN100" s="1" t="e">
        <f t="shared" si="44"/>
        <v>#REF!</v>
      </c>
      <c r="AO100" t="e">
        <f>IF(AN87&gt;=AN100,0,1)</f>
        <v>#REF!</v>
      </c>
      <c r="AR100" t="e">
        <f t="shared" si="45"/>
        <v>#REF!</v>
      </c>
      <c r="AS100" t="e">
        <f t="shared" si="45"/>
        <v>#REF!</v>
      </c>
      <c r="AT100" t="e">
        <f t="shared" si="45"/>
        <v>#REF!</v>
      </c>
      <c r="AU100" s="1" t="e">
        <f t="shared" si="45"/>
        <v>#REF!</v>
      </c>
      <c r="AV100" t="e">
        <f>IF(AU87&gt;=AU100,0,1)</f>
        <v>#REF!</v>
      </c>
      <c r="AY100" t="e">
        <f t="shared" si="46"/>
        <v>#REF!</v>
      </c>
      <c r="AZ100" t="e">
        <f t="shared" si="46"/>
        <v>#REF!</v>
      </c>
      <c r="BA100" t="e">
        <f t="shared" si="46"/>
        <v>#REF!</v>
      </c>
      <c r="BB100" s="1" t="e">
        <f t="shared" si="46"/>
        <v>#REF!</v>
      </c>
      <c r="BC100" t="e">
        <f>IF(BB87&gt;=BB100,0,1)</f>
        <v>#REF!</v>
      </c>
      <c r="BF100" t="e">
        <f t="shared" si="47"/>
        <v>#REF!</v>
      </c>
      <c r="BG100" t="e">
        <f t="shared" si="47"/>
        <v>#REF!</v>
      </c>
      <c r="BH100" t="e">
        <f t="shared" si="47"/>
        <v>#REF!</v>
      </c>
      <c r="BI100" s="1" t="e">
        <f t="shared" si="47"/>
        <v>#REF!</v>
      </c>
      <c r="BJ100" t="e">
        <f>IF(BI87&gt;=BI100,0,1)</f>
        <v>#REF!</v>
      </c>
      <c r="BM100" t="e">
        <f t="shared" si="48"/>
        <v>#REF!</v>
      </c>
      <c r="BN100" t="e">
        <f t="shared" si="48"/>
        <v>#REF!</v>
      </c>
      <c r="BO100" t="e">
        <f t="shared" si="48"/>
        <v>#REF!</v>
      </c>
      <c r="BP100" s="1" t="e">
        <f t="shared" si="48"/>
        <v>#REF!</v>
      </c>
      <c r="BQ100" t="e">
        <f>IF(BP87&gt;=BP100,0,1)</f>
        <v>#REF!</v>
      </c>
    </row>
    <row r="101" spans="1:69">
      <c r="B101" t="e">
        <f t="shared" si="49"/>
        <v>#REF!</v>
      </c>
      <c r="C101" t="e">
        <f t="shared" si="49"/>
        <v>#REF!</v>
      </c>
      <c r="D101" t="e">
        <f t="shared" si="49"/>
        <v>#REF!</v>
      </c>
      <c r="E101" s="1" t="e">
        <f t="shared" si="49"/>
        <v>#REF!</v>
      </c>
      <c r="F101" t="e">
        <f>IF(E87&gt;=E101,0,1)</f>
        <v>#REF!</v>
      </c>
      <c r="I101" t="e">
        <f t="shared" si="40"/>
        <v>#REF!</v>
      </c>
      <c r="J101" t="e">
        <f t="shared" si="40"/>
        <v>#REF!</v>
      </c>
      <c r="K101" t="e">
        <f t="shared" si="40"/>
        <v>#REF!</v>
      </c>
      <c r="L101" s="1" t="e">
        <f t="shared" si="40"/>
        <v>#REF!</v>
      </c>
      <c r="M101" t="e">
        <f>IF(L87&gt;=L101,0,1)</f>
        <v>#REF!</v>
      </c>
      <c r="P101" t="e">
        <f t="shared" si="41"/>
        <v>#REF!</v>
      </c>
      <c r="Q101" t="e">
        <f t="shared" si="41"/>
        <v>#REF!</v>
      </c>
      <c r="R101" t="e">
        <f t="shared" si="41"/>
        <v>#REF!</v>
      </c>
      <c r="S101" s="1" t="e">
        <f t="shared" si="41"/>
        <v>#REF!</v>
      </c>
      <c r="T101" t="e">
        <f>IF(S87&gt;=S101,0,1)</f>
        <v>#REF!</v>
      </c>
      <c r="W101" t="e">
        <f t="shared" si="42"/>
        <v>#REF!</v>
      </c>
      <c r="X101" t="e">
        <f t="shared" si="42"/>
        <v>#REF!</v>
      </c>
      <c r="Y101" t="e">
        <f t="shared" si="42"/>
        <v>#REF!</v>
      </c>
      <c r="Z101" s="1" t="e">
        <f t="shared" si="42"/>
        <v>#REF!</v>
      </c>
      <c r="AA101" t="e">
        <f>IF(Z87&gt;=Z101,0,1)</f>
        <v>#REF!</v>
      </c>
      <c r="AD101" t="e">
        <f t="shared" si="43"/>
        <v>#REF!</v>
      </c>
      <c r="AE101" t="e">
        <f t="shared" si="43"/>
        <v>#REF!</v>
      </c>
      <c r="AF101" t="e">
        <f t="shared" si="43"/>
        <v>#REF!</v>
      </c>
      <c r="AG101" s="1" t="e">
        <f t="shared" si="43"/>
        <v>#REF!</v>
      </c>
      <c r="AH101" t="e">
        <f>IF(AG87&gt;=AG101,0,1)</f>
        <v>#REF!</v>
      </c>
      <c r="AK101" t="e">
        <f t="shared" si="44"/>
        <v>#REF!</v>
      </c>
      <c r="AL101" t="e">
        <f t="shared" si="44"/>
        <v>#REF!</v>
      </c>
      <c r="AM101" t="e">
        <f t="shared" si="44"/>
        <v>#REF!</v>
      </c>
      <c r="AN101" s="1" t="e">
        <f t="shared" si="44"/>
        <v>#REF!</v>
      </c>
      <c r="AO101" t="e">
        <f>IF(AN87&gt;=AN101,0,1)</f>
        <v>#REF!</v>
      </c>
      <c r="AR101" t="e">
        <f t="shared" si="45"/>
        <v>#REF!</v>
      </c>
      <c r="AS101" t="e">
        <f t="shared" si="45"/>
        <v>#REF!</v>
      </c>
      <c r="AT101" t="e">
        <f t="shared" si="45"/>
        <v>#REF!</v>
      </c>
      <c r="AU101" s="1" t="e">
        <f t="shared" si="45"/>
        <v>#REF!</v>
      </c>
      <c r="AV101" t="e">
        <f>IF(AU87&gt;=AU101,0,1)</f>
        <v>#REF!</v>
      </c>
      <c r="AY101" t="e">
        <f t="shared" si="46"/>
        <v>#REF!</v>
      </c>
      <c r="AZ101" t="e">
        <f t="shared" si="46"/>
        <v>#REF!</v>
      </c>
      <c r="BA101" t="e">
        <f t="shared" si="46"/>
        <v>#REF!</v>
      </c>
      <c r="BB101" s="1" t="e">
        <f t="shared" si="46"/>
        <v>#REF!</v>
      </c>
      <c r="BC101" t="e">
        <f>IF(BB87&gt;=BB101,0,1)</f>
        <v>#REF!</v>
      </c>
      <c r="BF101" t="e">
        <f t="shared" si="47"/>
        <v>#REF!</v>
      </c>
      <c r="BG101" t="e">
        <f t="shared" si="47"/>
        <v>#REF!</v>
      </c>
      <c r="BH101" t="e">
        <f t="shared" si="47"/>
        <v>#REF!</v>
      </c>
      <c r="BI101" s="1" t="e">
        <f t="shared" si="47"/>
        <v>#REF!</v>
      </c>
      <c r="BJ101" t="e">
        <f>IF(BI87&gt;=BI101,0,1)</f>
        <v>#REF!</v>
      </c>
      <c r="BM101" t="e">
        <f t="shared" si="48"/>
        <v>#REF!</v>
      </c>
      <c r="BN101" t="e">
        <f t="shared" si="48"/>
        <v>#REF!</v>
      </c>
      <c r="BO101" t="e">
        <f t="shared" si="48"/>
        <v>#REF!</v>
      </c>
      <c r="BP101" s="1" t="e">
        <f t="shared" si="48"/>
        <v>#REF!</v>
      </c>
      <c r="BQ101" t="e">
        <f>IF(BP87&gt;=BP101,0,1)</f>
        <v>#REF!</v>
      </c>
    </row>
    <row r="102" spans="1:69">
      <c r="B102" t="e">
        <f t="shared" si="49"/>
        <v>#REF!</v>
      </c>
      <c r="C102" t="e">
        <f t="shared" si="49"/>
        <v>#REF!</v>
      </c>
      <c r="D102" t="e">
        <f t="shared" si="49"/>
        <v>#REF!</v>
      </c>
      <c r="E102" s="1" t="e">
        <f t="shared" si="49"/>
        <v>#REF!</v>
      </c>
      <c r="F102" t="e">
        <f>IF(E87&gt;=E102,0,1)</f>
        <v>#REF!</v>
      </c>
      <c r="I102" t="e">
        <f t="shared" si="40"/>
        <v>#REF!</v>
      </c>
      <c r="J102" t="e">
        <f t="shared" si="40"/>
        <v>#REF!</v>
      </c>
      <c r="K102" t="e">
        <f t="shared" si="40"/>
        <v>#REF!</v>
      </c>
      <c r="L102" s="1" t="e">
        <f t="shared" si="40"/>
        <v>#REF!</v>
      </c>
      <c r="M102" t="e">
        <f>IF(L87&gt;=L102,0,1)</f>
        <v>#REF!</v>
      </c>
      <c r="P102" t="e">
        <f t="shared" si="41"/>
        <v>#REF!</v>
      </c>
      <c r="Q102" t="e">
        <f t="shared" si="41"/>
        <v>#REF!</v>
      </c>
      <c r="R102" t="e">
        <f t="shared" si="41"/>
        <v>#REF!</v>
      </c>
      <c r="S102" s="1" t="e">
        <f t="shared" si="41"/>
        <v>#REF!</v>
      </c>
      <c r="T102" t="e">
        <f>IF(S87&gt;=S102,0,1)</f>
        <v>#REF!</v>
      </c>
      <c r="W102" t="e">
        <f t="shared" si="42"/>
        <v>#REF!</v>
      </c>
      <c r="X102" t="e">
        <f t="shared" si="42"/>
        <v>#REF!</v>
      </c>
      <c r="Y102" t="e">
        <f t="shared" si="42"/>
        <v>#REF!</v>
      </c>
      <c r="Z102" s="1" t="e">
        <f t="shared" si="42"/>
        <v>#REF!</v>
      </c>
      <c r="AA102" t="e">
        <f>IF(Z87&gt;=Z102,0,1)</f>
        <v>#REF!</v>
      </c>
      <c r="AD102" t="e">
        <f t="shared" si="43"/>
        <v>#REF!</v>
      </c>
      <c r="AE102" t="e">
        <f t="shared" si="43"/>
        <v>#REF!</v>
      </c>
      <c r="AF102" t="e">
        <f t="shared" si="43"/>
        <v>#REF!</v>
      </c>
      <c r="AG102" s="1" t="e">
        <f t="shared" si="43"/>
        <v>#REF!</v>
      </c>
      <c r="AH102" t="e">
        <f>IF(AG87&gt;=AG102,0,1)</f>
        <v>#REF!</v>
      </c>
      <c r="AK102" t="e">
        <f t="shared" si="44"/>
        <v>#REF!</v>
      </c>
      <c r="AL102" t="e">
        <f t="shared" si="44"/>
        <v>#REF!</v>
      </c>
      <c r="AM102" t="e">
        <f t="shared" si="44"/>
        <v>#REF!</v>
      </c>
      <c r="AN102" s="1" t="e">
        <f t="shared" si="44"/>
        <v>#REF!</v>
      </c>
      <c r="AO102" t="e">
        <f>IF(AN87&gt;=AN102,0,1)</f>
        <v>#REF!</v>
      </c>
      <c r="AR102" t="e">
        <f t="shared" si="45"/>
        <v>#REF!</v>
      </c>
      <c r="AS102" t="e">
        <f t="shared" si="45"/>
        <v>#REF!</v>
      </c>
      <c r="AT102" t="e">
        <f t="shared" si="45"/>
        <v>#REF!</v>
      </c>
      <c r="AU102" s="1" t="e">
        <f t="shared" si="45"/>
        <v>#REF!</v>
      </c>
      <c r="AV102" t="e">
        <f>IF(AU87&gt;=AU102,0,1)</f>
        <v>#REF!</v>
      </c>
      <c r="AY102" t="e">
        <f t="shared" si="46"/>
        <v>#REF!</v>
      </c>
      <c r="AZ102" t="e">
        <f t="shared" si="46"/>
        <v>#REF!</v>
      </c>
      <c r="BA102" t="e">
        <f t="shared" si="46"/>
        <v>#REF!</v>
      </c>
      <c r="BB102" s="1" t="e">
        <f t="shared" si="46"/>
        <v>#REF!</v>
      </c>
      <c r="BC102" t="e">
        <f>IF(BB87&gt;=BB102,0,1)</f>
        <v>#REF!</v>
      </c>
      <c r="BF102" t="e">
        <f t="shared" si="47"/>
        <v>#REF!</v>
      </c>
      <c r="BG102" t="e">
        <f t="shared" si="47"/>
        <v>#REF!</v>
      </c>
      <c r="BH102" t="e">
        <f t="shared" si="47"/>
        <v>#REF!</v>
      </c>
      <c r="BI102" s="1" t="e">
        <f t="shared" si="47"/>
        <v>#REF!</v>
      </c>
      <c r="BJ102" t="e">
        <f>IF(BI87&gt;=BI102,0,1)</f>
        <v>#REF!</v>
      </c>
      <c r="BM102" t="e">
        <f t="shared" si="48"/>
        <v>#REF!</v>
      </c>
      <c r="BN102" t="e">
        <f t="shared" si="48"/>
        <v>#REF!</v>
      </c>
      <c r="BO102" t="e">
        <f t="shared" si="48"/>
        <v>#REF!</v>
      </c>
      <c r="BP102" s="1" t="e">
        <f t="shared" si="48"/>
        <v>#REF!</v>
      </c>
      <c r="BQ102" t="e">
        <f>IF(BP87&gt;=BP102,0,1)</f>
        <v>#REF!</v>
      </c>
    </row>
    <row r="103" spans="1:69">
      <c r="B103" t="e">
        <f t="shared" si="49"/>
        <v>#REF!</v>
      </c>
      <c r="C103" t="e">
        <f t="shared" si="49"/>
        <v>#REF!</v>
      </c>
      <c r="D103" t="e">
        <f t="shared" si="49"/>
        <v>#REF!</v>
      </c>
      <c r="E103" s="1" t="e">
        <f t="shared" si="49"/>
        <v>#REF!</v>
      </c>
      <c r="F103" t="e">
        <f>IF(E87&gt;=E103,0,1)</f>
        <v>#REF!</v>
      </c>
      <c r="I103" t="e">
        <f t="shared" si="40"/>
        <v>#REF!</v>
      </c>
      <c r="J103" t="e">
        <f t="shared" si="40"/>
        <v>#REF!</v>
      </c>
      <c r="K103" t="e">
        <f t="shared" si="40"/>
        <v>#REF!</v>
      </c>
      <c r="L103" s="1" t="e">
        <f t="shared" si="40"/>
        <v>#REF!</v>
      </c>
      <c r="M103" t="e">
        <f>IF(L87&gt;=L103,0,1)</f>
        <v>#REF!</v>
      </c>
      <c r="P103" t="e">
        <f t="shared" si="41"/>
        <v>#REF!</v>
      </c>
      <c r="Q103" t="e">
        <f t="shared" si="41"/>
        <v>#REF!</v>
      </c>
      <c r="R103" t="e">
        <f t="shared" si="41"/>
        <v>#REF!</v>
      </c>
      <c r="S103" s="1" t="e">
        <f t="shared" si="41"/>
        <v>#REF!</v>
      </c>
      <c r="T103" t="e">
        <f>IF(S87&gt;=S103,0,1)</f>
        <v>#REF!</v>
      </c>
      <c r="W103" t="e">
        <f t="shared" si="42"/>
        <v>#REF!</v>
      </c>
      <c r="X103" t="e">
        <f t="shared" si="42"/>
        <v>#REF!</v>
      </c>
      <c r="Y103" t="e">
        <f t="shared" si="42"/>
        <v>#REF!</v>
      </c>
      <c r="Z103" s="1" t="e">
        <f t="shared" si="42"/>
        <v>#REF!</v>
      </c>
      <c r="AA103" t="e">
        <f>IF(Z87&gt;=Z103,0,1)</f>
        <v>#REF!</v>
      </c>
      <c r="AD103" t="e">
        <f t="shared" si="43"/>
        <v>#REF!</v>
      </c>
      <c r="AE103" t="e">
        <f t="shared" si="43"/>
        <v>#REF!</v>
      </c>
      <c r="AF103" t="e">
        <f t="shared" si="43"/>
        <v>#REF!</v>
      </c>
      <c r="AG103" s="1" t="e">
        <f t="shared" si="43"/>
        <v>#REF!</v>
      </c>
      <c r="AH103" t="e">
        <f>IF(AG87&gt;=AG103,0,1)</f>
        <v>#REF!</v>
      </c>
      <c r="AK103" t="e">
        <f t="shared" si="44"/>
        <v>#REF!</v>
      </c>
      <c r="AL103" t="e">
        <f t="shared" si="44"/>
        <v>#REF!</v>
      </c>
      <c r="AM103" t="e">
        <f t="shared" si="44"/>
        <v>#REF!</v>
      </c>
      <c r="AN103" s="1" t="e">
        <f t="shared" si="44"/>
        <v>#REF!</v>
      </c>
      <c r="AO103" t="e">
        <f>IF(AN87&gt;=AN103,0,1)</f>
        <v>#REF!</v>
      </c>
      <c r="AR103" t="e">
        <f t="shared" si="45"/>
        <v>#REF!</v>
      </c>
      <c r="AS103" t="e">
        <f t="shared" si="45"/>
        <v>#REF!</v>
      </c>
      <c r="AT103" t="e">
        <f t="shared" si="45"/>
        <v>#REF!</v>
      </c>
      <c r="AU103" s="1" t="e">
        <f t="shared" si="45"/>
        <v>#REF!</v>
      </c>
      <c r="AV103" t="e">
        <f>IF(AU87&gt;=AU103,0,1)</f>
        <v>#REF!</v>
      </c>
      <c r="AY103" t="e">
        <f t="shared" si="46"/>
        <v>#REF!</v>
      </c>
      <c r="AZ103" t="e">
        <f t="shared" si="46"/>
        <v>#REF!</v>
      </c>
      <c r="BA103" t="e">
        <f t="shared" si="46"/>
        <v>#REF!</v>
      </c>
      <c r="BB103" s="1" t="e">
        <f t="shared" si="46"/>
        <v>#REF!</v>
      </c>
      <c r="BC103" t="e">
        <f>IF(BB87&gt;=BB103,0,1)</f>
        <v>#REF!</v>
      </c>
      <c r="BF103" t="e">
        <f t="shared" si="47"/>
        <v>#REF!</v>
      </c>
      <c r="BG103" t="e">
        <f t="shared" si="47"/>
        <v>#REF!</v>
      </c>
      <c r="BH103" t="e">
        <f t="shared" si="47"/>
        <v>#REF!</v>
      </c>
      <c r="BI103" s="1" t="e">
        <f t="shared" si="47"/>
        <v>#REF!</v>
      </c>
      <c r="BJ103" t="e">
        <f>IF(BI87&gt;=BI103,0,1)</f>
        <v>#REF!</v>
      </c>
      <c r="BM103" t="e">
        <f t="shared" si="48"/>
        <v>#REF!</v>
      </c>
      <c r="BN103" t="e">
        <f t="shared" si="48"/>
        <v>#REF!</v>
      </c>
      <c r="BO103" t="e">
        <f t="shared" si="48"/>
        <v>#REF!</v>
      </c>
      <c r="BP103" s="1" t="e">
        <f t="shared" si="48"/>
        <v>#REF!</v>
      </c>
      <c r="BQ103" t="e">
        <f>IF(BP87&gt;=BP103,0,1)</f>
        <v>#REF!</v>
      </c>
    </row>
    <row r="104" spans="1:69">
      <c r="E104" s="1"/>
      <c r="L104" s="1"/>
      <c r="S104" s="1"/>
      <c r="Z104" s="1"/>
      <c r="AG104" s="1"/>
      <c r="AN104" s="1"/>
      <c r="AU104" s="1"/>
      <c r="BB104" s="1"/>
      <c r="BI104" s="1"/>
      <c r="BP104" s="1"/>
    </row>
    <row r="105" spans="1:69">
      <c r="D105" t="s">
        <v>26</v>
      </c>
      <c r="E105" s="1" t="e">
        <f>SUM(E88:E103)</f>
        <v>#REF!</v>
      </c>
      <c r="F105" t="e">
        <f>SUM(F88:F103)+1</f>
        <v>#REF!</v>
      </c>
      <c r="K105" t="s">
        <v>26</v>
      </c>
      <c r="L105" s="1" t="e">
        <f>SUM(L88:L103)</f>
        <v>#REF!</v>
      </c>
      <c r="M105" t="e">
        <f>SUM(M88:M103)+1</f>
        <v>#REF!</v>
      </c>
      <c r="R105" t="s">
        <v>26</v>
      </c>
      <c r="S105" s="1" t="e">
        <f>SUM(S88:S103)</f>
        <v>#REF!</v>
      </c>
      <c r="T105" t="e">
        <f>SUM(T88:T103)+1</f>
        <v>#REF!</v>
      </c>
      <c r="Y105" t="s">
        <v>26</v>
      </c>
      <c r="Z105" s="1" t="e">
        <f>SUM(Z88:Z103)</f>
        <v>#REF!</v>
      </c>
      <c r="AA105" t="e">
        <f>SUM(AA88:AA103)+1</f>
        <v>#REF!</v>
      </c>
      <c r="AF105" t="s">
        <v>26</v>
      </c>
      <c r="AG105" s="1" t="e">
        <f>SUM(AG88:AG103)</f>
        <v>#REF!</v>
      </c>
      <c r="AH105" t="e">
        <f>SUM(AH88:AH103)+1</f>
        <v>#REF!</v>
      </c>
      <c r="AM105" t="s">
        <v>26</v>
      </c>
      <c r="AN105" s="1" t="e">
        <f>SUM(AN88:AN103)</f>
        <v>#REF!</v>
      </c>
      <c r="AO105" t="e">
        <f>SUM(AO88:AO103)+1</f>
        <v>#REF!</v>
      </c>
      <c r="AT105" t="s">
        <v>26</v>
      </c>
      <c r="AU105" s="1" t="e">
        <f>SUM(AU88:AU103)</f>
        <v>#REF!</v>
      </c>
      <c r="AV105" t="e">
        <f>SUM(AV88:AV103)+1</f>
        <v>#REF!</v>
      </c>
      <c r="BA105" t="s">
        <v>26</v>
      </c>
      <c r="BB105" s="1" t="e">
        <f>SUM(BB88:BB103)</f>
        <v>#REF!</v>
      </c>
      <c r="BC105" t="e">
        <f>SUM(BC88:BC103)+1</f>
        <v>#REF!</v>
      </c>
      <c r="BH105" t="s">
        <v>26</v>
      </c>
      <c r="BI105" s="1" t="e">
        <f>SUM(BI88:BI103)</f>
        <v>#REF!</v>
      </c>
      <c r="BJ105" t="e">
        <f>SUM(BJ88:BJ103)+1</f>
        <v>#REF!</v>
      </c>
      <c r="BO105" t="s">
        <v>26</v>
      </c>
      <c r="BP105" s="1" t="e">
        <f>SUM(BP88:BP103)</f>
        <v>#REF!</v>
      </c>
      <c r="BQ105" t="e">
        <f>SUM(BQ88:BQ103)+1</f>
        <v>#REF!</v>
      </c>
    </row>
    <row r="107" spans="1:69">
      <c r="A107" s="6"/>
      <c r="B107" s="6" t="e">
        <f>IF(AND(#REF!&gt;139,#REF!&lt;199),#REF!,NA)</f>
        <v>#REF!</v>
      </c>
      <c r="C107" s="6" t="e">
        <f>CONCATENATE(B107,$D$2)</f>
        <v>#REF!</v>
      </c>
      <c r="D107" s="29" t="e">
        <f>#REF!</f>
        <v>#REF!</v>
      </c>
      <c r="E107" s="40" t="e">
        <f>HLOOKUP(C107,#REF!,#REF!,FALSE)</f>
        <v>#REF!</v>
      </c>
      <c r="F107" s="28" t="e">
        <f>CONCATENATE(F112,"e")</f>
        <v>#REF!</v>
      </c>
      <c r="I107" t="e">
        <f>B107</f>
        <v>#REF!</v>
      </c>
      <c r="J107" s="6" t="e">
        <f>CONCATENATE(I107,K2)</f>
        <v>#REF!</v>
      </c>
      <c r="K107" t="e">
        <f>D107</f>
        <v>#REF!</v>
      </c>
      <c r="L107" s="41" t="e">
        <f>HLOOKUP(J107,#REF!,#REF!,FALSE)</f>
        <v>#REF!</v>
      </c>
      <c r="M107" s="28" t="e">
        <f>CONCATENATE(M112,"e")</f>
        <v>#REF!</v>
      </c>
      <c r="P107" t="e">
        <f>I107</f>
        <v>#REF!</v>
      </c>
      <c r="Q107" s="6" t="e">
        <f>CONCATENATE(P107,R2)</f>
        <v>#REF!</v>
      </c>
      <c r="R107" t="e">
        <f>K107</f>
        <v>#REF!</v>
      </c>
      <c r="S107" s="41" t="e">
        <f>HLOOKUP(Q107,#REF!,#REF!,FALSE)</f>
        <v>#REF!</v>
      </c>
      <c r="T107" s="28" t="e">
        <f>CONCATENATE(T112,"e")</f>
        <v>#REF!</v>
      </c>
      <c r="W107" t="e">
        <f>P107</f>
        <v>#REF!</v>
      </c>
      <c r="X107" s="6" t="e">
        <f>CONCATENATE(W107,Y2)</f>
        <v>#REF!</v>
      </c>
      <c r="Y107" t="e">
        <f>R107</f>
        <v>#REF!</v>
      </c>
      <c r="Z107" s="41" t="e">
        <f>HLOOKUP(X107,#REF!,#REF!,FALSE)</f>
        <v>#REF!</v>
      </c>
      <c r="AA107" s="28" t="e">
        <f>CONCATENATE(AA112,"e")</f>
        <v>#REF!</v>
      </c>
      <c r="AD107" t="e">
        <f>W107</f>
        <v>#REF!</v>
      </c>
      <c r="AE107" s="6" t="e">
        <f>CONCATENATE(AD107,AF2)</f>
        <v>#REF!</v>
      </c>
      <c r="AF107" t="e">
        <f>Y107</f>
        <v>#REF!</v>
      </c>
      <c r="AG107" s="41" t="e">
        <f>HLOOKUP(AE107,#REF!,#REF!,FALSE)</f>
        <v>#REF!</v>
      </c>
      <c r="AH107" s="28" t="e">
        <f>CONCATENATE(AH112,"e")</f>
        <v>#REF!</v>
      </c>
      <c r="AK107" t="e">
        <f>AD107</f>
        <v>#REF!</v>
      </c>
      <c r="AL107" s="6" t="e">
        <f>CONCATENATE(AK107,AM2)</f>
        <v>#REF!</v>
      </c>
      <c r="AM107" t="e">
        <f>AF107</f>
        <v>#REF!</v>
      </c>
      <c r="AN107" s="41" t="e">
        <f>HLOOKUP(AL107,#REF!,#REF!,FALSE)</f>
        <v>#REF!</v>
      </c>
      <c r="AO107" s="28" t="e">
        <f>CONCATENATE(AO112,"e")</f>
        <v>#REF!</v>
      </c>
      <c r="AR107" t="e">
        <f>AK107</f>
        <v>#REF!</v>
      </c>
      <c r="AS107" s="6" t="e">
        <f>CONCATENATE(AR107,AT2)</f>
        <v>#REF!</v>
      </c>
      <c r="AT107" t="e">
        <f>AM107</f>
        <v>#REF!</v>
      </c>
      <c r="AU107" s="41" t="e">
        <f>HLOOKUP(AS107,#REF!,#REF!,FALSE)</f>
        <v>#REF!</v>
      </c>
      <c r="AV107" s="28" t="e">
        <f>CONCATENATE(AV112,"e")</f>
        <v>#REF!</v>
      </c>
      <c r="AY107" t="e">
        <f>AR107</f>
        <v>#REF!</v>
      </c>
      <c r="AZ107" s="6" t="e">
        <f>CONCATENATE(AY107,BA2)</f>
        <v>#REF!</v>
      </c>
      <c r="BA107" t="e">
        <f>AT107</f>
        <v>#REF!</v>
      </c>
      <c r="BB107" s="41" t="e">
        <f>HLOOKUP(AZ107,#REF!,#REF!,FALSE)</f>
        <v>#REF!</v>
      </c>
      <c r="BC107" s="28" t="e">
        <f>CONCATENATE(BC112,"e")</f>
        <v>#REF!</v>
      </c>
      <c r="BF107" t="e">
        <f>AY107</f>
        <v>#REF!</v>
      </c>
      <c r="BG107" s="6" t="e">
        <f>CONCATENATE(BF107,BH2)</f>
        <v>#REF!</v>
      </c>
      <c r="BH107" t="e">
        <f>BA107</f>
        <v>#REF!</v>
      </c>
      <c r="BI107" s="41" t="e">
        <f>HLOOKUP(BG107,#REF!,#REF!,FALSE)</f>
        <v>#REF!</v>
      </c>
      <c r="BJ107" s="28" t="e">
        <f>CONCATENATE(BJ112,"e")</f>
        <v>#REF!</v>
      </c>
      <c r="BM107" t="e">
        <f>BF107</f>
        <v>#REF!</v>
      </c>
      <c r="BN107" s="6" t="e">
        <f>CONCATENATE(BM107,BO2)</f>
        <v>#REF!</v>
      </c>
      <c r="BO107" t="e">
        <f>BH107</f>
        <v>#REF!</v>
      </c>
      <c r="BP107" s="41" t="e">
        <f>HLOOKUP(BN107,#REF!,#REF!,FALSE)</f>
        <v>#REF!</v>
      </c>
      <c r="BQ107" s="28" t="e">
        <f>CONCATENATE(BQ112,"e")</f>
        <v>#REF!</v>
      </c>
    </row>
    <row r="108" spans="1:69">
      <c r="A108" t="s">
        <v>611</v>
      </c>
      <c r="B108" t="e">
        <f>IF(AND(B107&gt;139,B107&lt;150),140,IF(AND(B107&gt;149,B107&lt;160),150,160))</f>
        <v>#REF!</v>
      </c>
      <c r="C108" s="2" t="e">
        <f>CONCATENATE(B108,$D$2)</f>
        <v>#REF!</v>
      </c>
      <c r="D108" s="2" t="e">
        <f>VLOOKUP(B108,#REF!,5,FALSE)</f>
        <v>#REF!</v>
      </c>
      <c r="E108" s="20" t="e">
        <f>HLOOKUP(C108,#REF!,#REF!,FALSE)</f>
        <v>#REF!</v>
      </c>
      <c r="F108" t="e">
        <f>IF(E107&gt;=E108,0,1)</f>
        <v>#REF!</v>
      </c>
      <c r="H108" t="s">
        <v>611</v>
      </c>
      <c r="I108" t="e">
        <f>B108</f>
        <v>#REF!</v>
      </c>
      <c r="J108" s="2" t="e">
        <f>CONCATENATE(I108,K2)</f>
        <v>#REF!</v>
      </c>
      <c r="K108" s="2" t="e">
        <f>VLOOKUP(I108,#REF!,5,FALSE)</f>
        <v>#REF!</v>
      </c>
      <c r="L108" s="9" t="e">
        <f>HLOOKUP(J108,#REF!,#REF!,FALSE)</f>
        <v>#REF!</v>
      </c>
      <c r="M108" s="1" t="e">
        <f>IF(L107&gt;=L108,0,1)</f>
        <v>#REF!</v>
      </c>
      <c r="O108" t="s">
        <v>611</v>
      </c>
      <c r="P108" t="e">
        <f>I108</f>
        <v>#REF!</v>
      </c>
      <c r="Q108" s="2" t="e">
        <f>CONCATENATE(P108,R2)</f>
        <v>#REF!</v>
      </c>
      <c r="R108" s="2" t="e">
        <f>VLOOKUP(P108,#REF!,5,FALSE)</f>
        <v>#REF!</v>
      </c>
      <c r="S108" s="9" t="e">
        <f>HLOOKUP(Q108,#REF!,#REF!,FALSE)</f>
        <v>#REF!</v>
      </c>
      <c r="T108" t="e">
        <f>IF($S$107&gt;=S108,0,1)</f>
        <v>#REF!</v>
      </c>
      <c r="V108" s="31" t="s">
        <v>611</v>
      </c>
      <c r="W108" t="e">
        <f>P108</f>
        <v>#REF!</v>
      </c>
      <c r="X108" s="32" t="e">
        <f>CONCATENATE(W108,Y2)</f>
        <v>#REF!</v>
      </c>
      <c r="Y108" s="32" t="e">
        <f>VLOOKUP(W108,#REF!,5,FALSE)</f>
        <v>#REF!</v>
      </c>
      <c r="Z108" s="9" t="e">
        <f>HLOOKUP(X108,#REF!,#REF!,FALSE)</f>
        <v>#REF!</v>
      </c>
      <c r="AA108" t="e">
        <f>IF(Z107&gt;=Z108,0,1)</f>
        <v>#REF!</v>
      </c>
      <c r="AC108" t="s">
        <v>611</v>
      </c>
      <c r="AD108" t="e">
        <f>W108</f>
        <v>#REF!</v>
      </c>
      <c r="AE108" s="2" t="e">
        <f>CONCATENATE(AD108,AF2)</f>
        <v>#REF!</v>
      </c>
      <c r="AF108" s="2" t="e">
        <f>VLOOKUP(AD108,#REF!,5,FALSE)</f>
        <v>#REF!</v>
      </c>
      <c r="AG108" s="9" t="e">
        <f>HLOOKUP(AE108,#REF!,#REF!,FALSE)</f>
        <v>#REF!</v>
      </c>
      <c r="AH108" t="e">
        <f>IF(AG107&gt;=AG108,0,1)</f>
        <v>#REF!</v>
      </c>
      <c r="AJ108" t="s">
        <v>611</v>
      </c>
      <c r="AK108" t="e">
        <f>AD108</f>
        <v>#REF!</v>
      </c>
      <c r="AL108" s="2" t="e">
        <f>CONCATENATE(AK108,AM2)</f>
        <v>#REF!</v>
      </c>
      <c r="AM108" s="2" t="e">
        <f>VLOOKUP(AK108,#REF!,5,FALSE)</f>
        <v>#REF!</v>
      </c>
      <c r="AN108" s="9" t="e">
        <f>HLOOKUP(AL108,#REF!,#REF!,FALSE)</f>
        <v>#REF!</v>
      </c>
      <c r="AO108" t="e">
        <f>IF(AN107&gt;=AN108,0,1)</f>
        <v>#REF!</v>
      </c>
      <c r="AQ108" t="s">
        <v>611</v>
      </c>
      <c r="AR108" t="e">
        <f>AK108</f>
        <v>#REF!</v>
      </c>
      <c r="AS108" s="2" t="e">
        <f>CONCATENATE(AR108,AT2)</f>
        <v>#REF!</v>
      </c>
      <c r="AT108" s="2" t="e">
        <f>VLOOKUP(AR108,#REF!,5,FALSE)</f>
        <v>#REF!</v>
      </c>
      <c r="AU108" s="9" t="e">
        <f>HLOOKUP(AS108,#REF!,#REF!,FALSE)</f>
        <v>#REF!</v>
      </c>
      <c r="AV108" t="e">
        <f>IF(AU107&gt;=AU108,0,1)</f>
        <v>#REF!</v>
      </c>
      <c r="AX108" t="s">
        <v>611</v>
      </c>
      <c r="AY108" t="e">
        <f>AR108</f>
        <v>#REF!</v>
      </c>
      <c r="AZ108" s="2" t="e">
        <f>CONCATENATE(AY108,BA2)</f>
        <v>#REF!</v>
      </c>
      <c r="BA108" s="2" t="e">
        <f>VLOOKUP(AY108,#REF!,5,FALSE)</f>
        <v>#REF!</v>
      </c>
      <c r="BB108" s="9" t="e">
        <f>HLOOKUP(AZ108,#REF!,#REF!,FALSE)</f>
        <v>#REF!</v>
      </c>
      <c r="BC108" t="e">
        <f>IF(BB107&gt;=BB108,0,1)</f>
        <v>#REF!</v>
      </c>
      <c r="BE108" t="s">
        <v>611</v>
      </c>
      <c r="BF108" t="e">
        <f>AY108</f>
        <v>#REF!</v>
      </c>
      <c r="BG108" s="2" t="e">
        <f>CONCATENATE(BF108,BH2)</f>
        <v>#REF!</v>
      </c>
      <c r="BH108" s="2" t="e">
        <f>VLOOKUP(BF108,#REF!,5,FALSE)</f>
        <v>#REF!</v>
      </c>
      <c r="BI108" s="9" t="e">
        <f>HLOOKUP(BG108,#REF!,#REF!,FALSE)</f>
        <v>#REF!</v>
      </c>
      <c r="BJ108" t="e">
        <f>IF(BI107&gt;=BI108,0,1)</f>
        <v>#REF!</v>
      </c>
      <c r="BL108" t="s">
        <v>611</v>
      </c>
      <c r="BM108" t="e">
        <f>BF108</f>
        <v>#REF!</v>
      </c>
      <c r="BN108" s="2" t="e">
        <f>CONCATENATE(BM108,BO2)</f>
        <v>#REF!</v>
      </c>
      <c r="BO108" s="2" t="e">
        <f>VLOOKUP(BM108,#REF!,5,FALSE)</f>
        <v>#REF!</v>
      </c>
      <c r="BP108" s="9" t="e">
        <f>HLOOKUP(BN108,#REF!,#REF!,FALSE)</f>
        <v>#REF!</v>
      </c>
      <c r="BQ108" t="e">
        <f>IF(BP107&gt;=BP108,0,1)</f>
        <v>#REF!</v>
      </c>
    </row>
    <row r="109" spans="1:69">
      <c r="B109" t="e">
        <f>IF(B108=160,160,B108+1)</f>
        <v>#REF!</v>
      </c>
      <c r="C109" s="2" t="e">
        <f>CONCATENATE(B109,$D$2)</f>
        <v>#REF!</v>
      </c>
      <c r="D109" s="2" t="e">
        <f>VLOOKUP(B109,#REF!,5,FALSE)</f>
        <v>#REF!</v>
      </c>
      <c r="E109" s="20" t="e">
        <f>HLOOKUP(C109,#REF!,#REF!,FALSE)</f>
        <v>#REF!</v>
      </c>
      <c r="F109" t="e">
        <f>IF($E$107&gt;=E109,0,1)</f>
        <v>#REF!</v>
      </c>
      <c r="I109" t="e">
        <f>B109</f>
        <v>#REF!</v>
      </c>
      <c r="J109" s="2" t="e">
        <f>CONCATENATE(I109,K2)</f>
        <v>#REF!</v>
      </c>
      <c r="K109" s="2" t="e">
        <f>VLOOKUP(I109,#REF!,5,FALSE)</f>
        <v>#REF!</v>
      </c>
      <c r="L109" s="9" t="e">
        <f>HLOOKUP(J109,#REF!,#REF!,FALSE)</f>
        <v>#REF!</v>
      </c>
      <c r="M109" s="1" t="e">
        <f>IF($L$107&gt;=L109,0,1)</f>
        <v>#REF!</v>
      </c>
      <c r="P109" t="e">
        <f>I109</f>
        <v>#REF!</v>
      </c>
      <c r="Q109" s="2" t="e">
        <f>CONCATENATE(P109,R2)</f>
        <v>#REF!</v>
      </c>
      <c r="R109" s="2" t="e">
        <f>VLOOKUP(P109,#REF!,5,FALSE)</f>
        <v>#REF!</v>
      </c>
      <c r="S109" s="9" t="e">
        <f>HLOOKUP(Q109,#REF!,#REF!,FALSE)</f>
        <v>#REF!</v>
      </c>
      <c r="T109" t="e">
        <f>IF($S$107&gt;=S109,0,1)</f>
        <v>#REF!</v>
      </c>
      <c r="V109" s="31"/>
      <c r="W109" t="e">
        <f>P109</f>
        <v>#REF!</v>
      </c>
      <c r="X109" s="32" t="e">
        <f>CONCATENATE(W109,Y2)</f>
        <v>#REF!</v>
      </c>
      <c r="Y109" s="32" t="e">
        <f>VLOOKUP(W109,#REF!,5,FALSE)</f>
        <v>#REF!</v>
      </c>
      <c r="Z109" s="9" t="e">
        <f>HLOOKUP(X109,#REF!,#REF!,FALSE)</f>
        <v>#REF!</v>
      </c>
      <c r="AA109" t="e">
        <f>IF(Z107&gt;=Z109,0,1)</f>
        <v>#REF!</v>
      </c>
      <c r="AD109" t="e">
        <f>W109</f>
        <v>#REF!</v>
      </c>
      <c r="AE109" s="2" t="e">
        <f>CONCATENATE(AD109,AF2)</f>
        <v>#REF!</v>
      </c>
      <c r="AF109" s="2" t="e">
        <f>VLOOKUP(AD109,#REF!,5,FALSE)</f>
        <v>#REF!</v>
      </c>
      <c r="AG109" s="9" t="e">
        <f>HLOOKUP(AE109,#REF!,#REF!,FALSE)</f>
        <v>#REF!</v>
      </c>
      <c r="AH109" t="e">
        <f>IF(AG107&gt;=AG109,0,1)</f>
        <v>#REF!</v>
      </c>
      <c r="AK109" t="e">
        <f>AD109</f>
        <v>#REF!</v>
      </c>
      <c r="AL109" s="2" t="e">
        <f>CONCATENATE(AK109,AM2)</f>
        <v>#REF!</v>
      </c>
      <c r="AM109" s="2" t="e">
        <f>VLOOKUP(AK109,#REF!,5,FALSE)</f>
        <v>#REF!</v>
      </c>
      <c r="AN109" s="9" t="e">
        <f>HLOOKUP(AL109,#REF!,#REF!,FALSE)</f>
        <v>#REF!</v>
      </c>
      <c r="AO109" t="e">
        <f>IF(AN107&gt;=AN109,0,1)</f>
        <v>#REF!</v>
      </c>
      <c r="AR109" t="e">
        <f>AK109</f>
        <v>#REF!</v>
      </c>
      <c r="AS109" s="2" t="e">
        <f>CONCATENATE(AR109,AT2)</f>
        <v>#REF!</v>
      </c>
      <c r="AT109" s="2" t="e">
        <f>VLOOKUP(AR109,#REF!,5,FALSE)</f>
        <v>#REF!</v>
      </c>
      <c r="AU109" s="9" t="e">
        <f>HLOOKUP(AS109,#REF!,#REF!,FALSE)</f>
        <v>#REF!</v>
      </c>
      <c r="AV109" t="e">
        <f>IF(AU107&gt;=AU109,0,1)</f>
        <v>#REF!</v>
      </c>
      <c r="AY109" t="e">
        <f>AR109</f>
        <v>#REF!</v>
      </c>
      <c r="AZ109" s="2" t="e">
        <f>CONCATENATE(AY109,BA2)</f>
        <v>#REF!</v>
      </c>
      <c r="BA109" s="2" t="e">
        <f>VLOOKUP(AY109,#REF!,5,FALSE)</f>
        <v>#REF!</v>
      </c>
      <c r="BB109" s="9" t="e">
        <f>HLOOKUP(AZ109,#REF!,#REF!,FALSE)</f>
        <v>#REF!</v>
      </c>
      <c r="BC109" t="e">
        <f>IF(BB107&gt;=BB109,0,1)</f>
        <v>#REF!</v>
      </c>
      <c r="BF109" t="e">
        <f>AY109</f>
        <v>#REF!</v>
      </c>
      <c r="BG109" s="2" t="e">
        <f>CONCATENATE(BF109,BH2)</f>
        <v>#REF!</v>
      </c>
      <c r="BH109" s="2" t="e">
        <f>VLOOKUP(BF109,#REF!,5,FALSE)</f>
        <v>#REF!</v>
      </c>
      <c r="BI109" s="9" t="e">
        <f>HLOOKUP(BG109,#REF!,#REF!,FALSE)</f>
        <v>#REF!</v>
      </c>
      <c r="BJ109" t="e">
        <f>IF(BI107&gt;=BI109,0,1)</f>
        <v>#REF!</v>
      </c>
      <c r="BM109" t="e">
        <f>BF109</f>
        <v>#REF!</v>
      </c>
      <c r="BN109" s="2" t="e">
        <f>CONCATENATE(BM109,BO2)</f>
        <v>#REF!</v>
      </c>
      <c r="BO109" s="2" t="e">
        <f>VLOOKUP(BM109,#REF!,5,FALSE)</f>
        <v>#REF!</v>
      </c>
      <c r="BP109" s="9" t="e">
        <f>HLOOKUP(BN109,#REF!,#REF!,FALSE)</f>
        <v>#REF!</v>
      </c>
      <c r="BQ109" t="e">
        <f>IF(BP107&gt;=BP109,0,1)</f>
        <v>#REF!</v>
      </c>
    </row>
    <row r="110" spans="1:69">
      <c r="B110" t="e">
        <f>IF(B109=160,160,B109+1)</f>
        <v>#REF!</v>
      </c>
      <c r="C110" s="2" t="e">
        <f>CONCATENATE(B110,$D$2)</f>
        <v>#REF!</v>
      </c>
      <c r="D110" s="2" t="e">
        <f>VLOOKUP(B110,#REF!,5,FALSE)</f>
        <v>#REF!</v>
      </c>
      <c r="E110" s="20" t="e">
        <f>HLOOKUP(C110,#REF!,#REF!,FALSE)</f>
        <v>#REF!</v>
      </c>
      <c r="F110" t="e">
        <f>IF($E$107&gt;=E110,0,1)</f>
        <v>#REF!</v>
      </c>
      <c r="I110" t="e">
        <f>B110</f>
        <v>#REF!</v>
      </c>
      <c r="J110" s="2" t="e">
        <f>CONCATENATE(I110,K2)</f>
        <v>#REF!</v>
      </c>
      <c r="K110" s="2" t="e">
        <f>VLOOKUP(I110,#REF!,5,FALSE)</f>
        <v>#REF!</v>
      </c>
      <c r="L110" s="9" t="e">
        <f>HLOOKUP(J110,#REF!,#REF!,FALSE)</f>
        <v>#REF!</v>
      </c>
      <c r="M110" s="1" t="e">
        <f>IF($L$107&gt;=L110,0,1)</f>
        <v>#REF!</v>
      </c>
      <c r="P110" t="e">
        <f>I110</f>
        <v>#REF!</v>
      </c>
      <c r="Q110" s="2" t="e">
        <f>CONCATENATE(P110,R2)</f>
        <v>#REF!</v>
      </c>
      <c r="R110" s="2" t="e">
        <f>VLOOKUP(P110,#REF!,5,FALSE)</f>
        <v>#REF!</v>
      </c>
      <c r="S110" s="9" t="e">
        <f>HLOOKUP(Q110,#REF!,#REF!,FALSE)</f>
        <v>#REF!</v>
      </c>
      <c r="T110" t="e">
        <f>IF($S$107&gt;=S110,0,1)</f>
        <v>#REF!</v>
      </c>
      <c r="V110" s="31"/>
      <c r="W110" t="e">
        <f>P110</f>
        <v>#REF!</v>
      </c>
      <c r="X110" s="32" t="e">
        <f>CONCATENATE(W110,Y2)</f>
        <v>#REF!</v>
      </c>
      <c r="Y110" s="32" t="e">
        <f>VLOOKUP(W110,#REF!,5,FALSE)</f>
        <v>#REF!</v>
      </c>
      <c r="Z110" s="9" t="e">
        <f>HLOOKUP(X110,#REF!,#REF!,FALSE)</f>
        <v>#REF!</v>
      </c>
      <c r="AA110" t="e">
        <f>IF(Z107&gt;=Z110,0,1)</f>
        <v>#REF!</v>
      </c>
      <c r="AD110" t="e">
        <f>W110</f>
        <v>#REF!</v>
      </c>
      <c r="AE110" s="2" t="e">
        <f>CONCATENATE(AD110,AF2)</f>
        <v>#REF!</v>
      </c>
      <c r="AF110" s="2" t="e">
        <f>VLOOKUP(AD110,#REF!,5,FALSE)</f>
        <v>#REF!</v>
      </c>
      <c r="AG110" s="9" t="e">
        <f>HLOOKUP(AE110,#REF!,#REF!,FALSE)</f>
        <v>#REF!</v>
      </c>
      <c r="AH110" t="e">
        <f>IF(AG107&gt;=AG110,0,1)</f>
        <v>#REF!</v>
      </c>
      <c r="AK110" t="e">
        <f>AD110</f>
        <v>#REF!</v>
      </c>
      <c r="AL110" s="2" t="e">
        <f>CONCATENATE(AK110,AM2)</f>
        <v>#REF!</v>
      </c>
      <c r="AM110" s="2" t="e">
        <f>VLOOKUP(AK110,#REF!,5,FALSE)</f>
        <v>#REF!</v>
      </c>
      <c r="AN110" s="9" t="e">
        <f>HLOOKUP(AL110,#REF!,#REF!,FALSE)</f>
        <v>#REF!</v>
      </c>
      <c r="AO110" t="e">
        <f>IF(AN107&gt;=AN110,0,1)</f>
        <v>#REF!</v>
      </c>
      <c r="AR110" t="e">
        <f>AK110</f>
        <v>#REF!</v>
      </c>
      <c r="AS110" s="2" t="e">
        <f>CONCATENATE(AR110,AT2)</f>
        <v>#REF!</v>
      </c>
      <c r="AT110" s="2" t="e">
        <f>VLOOKUP(AR110,#REF!,5,FALSE)</f>
        <v>#REF!</v>
      </c>
      <c r="AU110" s="9" t="e">
        <f>HLOOKUP(AS110,#REF!,#REF!,FALSE)</f>
        <v>#REF!</v>
      </c>
      <c r="AV110" t="e">
        <f>IF(AU107&gt;=AU110,0,1)</f>
        <v>#REF!</v>
      </c>
      <c r="AY110" t="e">
        <f>AR110</f>
        <v>#REF!</v>
      </c>
      <c r="AZ110" s="2" t="e">
        <f>CONCATENATE(AY110,BA2)</f>
        <v>#REF!</v>
      </c>
      <c r="BA110" s="2" t="e">
        <f>VLOOKUP(AY110,#REF!,5,FALSE)</f>
        <v>#REF!</v>
      </c>
      <c r="BB110" s="9" t="e">
        <f>HLOOKUP(AZ110,#REF!,#REF!,FALSE)</f>
        <v>#REF!</v>
      </c>
      <c r="BC110" t="e">
        <f>IF(BB107&gt;=BB110,0,1)</f>
        <v>#REF!</v>
      </c>
      <c r="BF110" t="e">
        <f>AY110</f>
        <v>#REF!</v>
      </c>
      <c r="BG110" s="2" t="e">
        <f>CONCATENATE(BF110,BH2)</f>
        <v>#REF!</v>
      </c>
      <c r="BH110" s="2" t="e">
        <f>VLOOKUP(BF110,#REF!,5,FALSE)</f>
        <v>#REF!</v>
      </c>
      <c r="BI110" s="9" t="e">
        <f>HLOOKUP(BG110,#REF!,#REF!,FALSE)</f>
        <v>#REF!</v>
      </c>
      <c r="BJ110" t="e">
        <f>IF(BI107&gt;=BI110,0,1)</f>
        <v>#REF!</v>
      </c>
      <c r="BM110" t="e">
        <f>BF110</f>
        <v>#REF!</v>
      </c>
      <c r="BN110" s="2" t="e">
        <f>CONCATENATE(BM110,BO2)</f>
        <v>#REF!</v>
      </c>
      <c r="BO110" s="2" t="e">
        <f>VLOOKUP(BM110,#REF!,5,FALSE)</f>
        <v>#REF!</v>
      </c>
      <c r="BP110" s="9" t="e">
        <f>HLOOKUP(BN110,#REF!,#REF!,FALSE)</f>
        <v>#REF!</v>
      </c>
      <c r="BQ110" t="e">
        <f>IF(BP107&gt;=BP110,0,1)</f>
        <v>#REF!</v>
      </c>
    </row>
    <row r="111" spans="1:69">
      <c r="E111" s="8"/>
      <c r="L111" s="10"/>
      <c r="M111" s="1"/>
      <c r="S111" s="9"/>
      <c r="V111" s="31"/>
      <c r="W111" s="31"/>
      <c r="X111" s="31"/>
      <c r="Y111" s="31"/>
      <c r="Z111" s="10"/>
      <c r="AG111" s="10"/>
      <c r="AN111" s="10"/>
      <c r="AU111" s="10"/>
      <c r="BB111" s="10"/>
      <c r="BI111" s="10"/>
      <c r="BP111" s="10"/>
    </row>
    <row r="112" spans="1:69">
      <c r="D112" t="s">
        <v>26</v>
      </c>
      <c r="E112" s="20" t="e">
        <f>IF(B108=150,SUM(E108:E109),SUM(E108:E110))</f>
        <v>#REF!</v>
      </c>
      <c r="F112" s="1" t="e">
        <f>IF(B108=150,SUM(F108:F109)+1,SUM(F108:F110)+1)</f>
        <v>#REF!</v>
      </c>
      <c r="K112" t="s">
        <v>26</v>
      </c>
      <c r="L112" s="9" t="e">
        <f>IF(I108=150,SUM(L108:L109),SUM(L108:L110))</f>
        <v>#REF!</v>
      </c>
      <c r="M112" s="1" t="e">
        <f>IF($B$108=150,SUM(M108:M109)+1,SUM(M108:M110)+1)</f>
        <v>#REF!</v>
      </c>
      <c r="R112" t="s">
        <v>26</v>
      </c>
      <c r="S112" s="9" t="e">
        <f>IF(P108=150,SUM(S108:S109),SUM(S108:S110))</f>
        <v>#REF!</v>
      </c>
      <c r="T112" s="1" t="e">
        <f>IF($B$108=150,SUM(T108:T109)+1,SUM(T108:T110)+1)</f>
        <v>#REF!</v>
      </c>
      <c r="V112" s="31"/>
      <c r="W112" s="31"/>
      <c r="X112" s="31"/>
      <c r="Y112" s="31" t="s">
        <v>26</v>
      </c>
      <c r="Z112" s="9" t="e">
        <f>IF(W108=150,SUM(Z108:Z109),SUM(Z108:Z110))</f>
        <v>#REF!</v>
      </c>
      <c r="AA112" s="1" t="e">
        <f>IF($B$108=150,SUM(AA108:AA109)+1,SUM(AA108:AA110)+1)</f>
        <v>#REF!</v>
      </c>
      <c r="AF112" t="s">
        <v>26</v>
      </c>
      <c r="AG112" s="39" t="e">
        <f>IF(AD108=150,SUM(AG108:AG109),SUM(AG108:AG110))</f>
        <v>#REF!</v>
      </c>
      <c r="AH112" s="1" t="e">
        <f>IF($B$108=150,SUM(AH108:AH109)+1,SUM(AH108:AH110)+1)</f>
        <v>#REF!</v>
      </c>
      <c r="AM112" t="s">
        <v>26</v>
      </c>
      <c r="AN112" s="9" t="e">
        <f>IF(AK108=150,SUM(AN108:AN109),SUM(AN108:AN110))</f>
        <v>#REF!</v>
      </c>
      <c r="AO112" s="1" t="e">
        <f>IF($B$108=150,SUM(AO108:AO109)+1,SUM(AO108:AO110)+1)</f>
        <v>#REF!</v>
      </c>
      <c r="AT112" t="s">
        <v>26</v>
      </c>
      <c r="AU112" s="9" t="e">
        <f>IF(AR108=150,SUM(AU108:AU109),SUM(AU108:AU110))</f>
        <v>#REF!</v>
      </c>
      <c r="AV112" s="1" t="e">
        <f>IF($B$108=150,SUM(AV108:AV109)+1,SUM(AV108:AV110)+1)</f>
        <v>#REF!</v>
      </c>
      <c r="BA112" t="s">
        <v>26</v>
      </c>
      <c r="BB112" s="9" t="e">
        <f>IF(AY108=150,SUM(BB108:BB109),SUM(BB108:BB110))</f>
        <v>#REF!</v>
      </c>
      <c r="BC112" s="1" t="e">
        <f>IF($B$108=150,SUM(BC108:BC109)+1,SUM(BC108:BC110)+1)</f>
        <v>#REF!</v>
      </c>
      <c r="BH112" t="s">
        <v>26</v>
      </c>
      <c r="BI112" s="9" t="e">
        <f>IF(BF108=150,SUM(BI108:BI109),SUM(BI108:BI110))</f>
        <v>#REF!</v>
      </c>
      <c r="BJ112" s="1" t="e">
        <f>IF($B$108=150,SUM(BJ108:BJ109)+1,SUM(BJ108:BJ110)+1)</f>
        <v>#REF!</v>
      </c>
      <c r="BO112" t="s">
        <v>26</v>
      </c>
      <c r="BP112" s="9" t="e">
        <f>IF(BM108=150,SUM(BP108:BP109),SUM(BP108:BP110))</f>
        <v>#REF!</v>
      </c>
      <c r="BQ112" s="1" t="e">
        <f>IF($B$108=150,SUM(BQ108:BQ109)+1,SUM(BQ108:BQ110)+1)</f>
        <v>#REF!</v>
      </c>
    </row>
    <row r="116" spans="1:69">
      <c r="A116" t="s">
        <v>613</v>
      </c>
    </row>
    <row r="117" spans="1:69">
      <c r="B117" s="6" t="e">
        <f>IF(AND(#REF!&gt;139,#REF!&lt;199),#REF!,NA)</f>
        <v>#REF!</v>
      </c>
      <c r="C117" s="6" t="e">
        <f>CONCATENATE(B117,D2)</f>
        <v>#REF!</v>
      </c>
      <c r="D117" s="29" t="e">
        <f>#REF!</f>
        <v>#REF!</v>
      </c>
      <c r="E117" s="5" t="e">
        <f>HLOOKUP(C117,#REF!,#REF!,FALSE)</f>
        <v>#REF!</v>
      </c>
      <c r="F117" s="28" t="e">
        <f>CONCATENATE(F122,"e")</f>
        <v>#REF!</v>
      </c>
      <c r="I117" s="6" t="e">
        <f>IF(AND(#REF!&gt;139,#REF!&lt;199),#REF!,NA)</f>
        <v>#REF!</v>
      </c>
      <c r="J117" s="6" t="e">
        <f>CONCATENATE(I117,K2)</f>
        <v>#REF!</v>
      </c>
      <c r="K117" s="29" t="e">
        <f>#REF!</f>
        <v>#REF!</v>
      </c>
      <c r="L117" s="5" t="e">
        <f>HLOOKUP(J117,#REF!,#REF!,FALSE)</f>
        <v>#REF!</v>
      </c>
      <c r="M117" s="28" t="e">
        <f>CONCATENATE(M122,"e")</f>
        <v>#REF!</v>
      </c>
      <c r="P117" s="6" t="e">
        <f>IF(AND(#REF!&gt;139,#REF!&lt;199),#REF!,NA)</f>
        <v>#REF!</v>
      </c>
      <c r="Q117" s="6" t="e">
        <f>CONCATENATE(P117,R2)</f>
        <v>#REF!</v>
      </c>
      <c r="R117" s="29" t="e">
        <f>#REF!</f>
        <v>#REF!</v>
      </c>
      <c r="S117" s="5" t="e">
        <f>HLOOKUP(Q117,#REF!,#REF!,FALSE)</f>
        <v>#REF!</v>
      </c>
      <c r="T117" s="28" t="e">
        <f>CONCATENATE(T122,"e")</f>
        <v>#REF!</v>
      </c>
      <c r="W117" s="6" t="e">
        <f>IF(AND(#REF!&gt;139,#REF!&lt;199),#REF!,NA)</f>
        <v>#REF!</v>
      </c>
      <c r="X117" s="6" t="e">
        <f>CONCATENATE(W117,Y2)</f>
        <v>#REF!</v>
      </c>
      <c r="Y117" s="29" t="e">
        <f>#REF!</f>
        <v>#REF!</v>
      </c>
      <c r="Z117" s="5" t="e">
        <f>HLOOKUP(X117,#REF!,#REF!,FALSE)</f>
        <v>#REF!</v>
      </c>
      <c r="AA117" s="28" t="e">
        <f>CONCATENATE(AA122,"e")</f>
        <v>#REF!</v>
      </c>
      <c r="AD117" s="6" t="e">
        <f>IF(AND(#REF!&gt;139,#REF!&lt;199),#REF!,NA)</f>
        <v>#REF!</v>
      </c>
      <c r="AE117" s="6" t="e">
        <f>CONCATENATE(AD117,AF2)</f>
        <v>#REF!</v>
      </c>
      <c r="AF117" s="29" t="e">
        <f>#REF!</f>
        <v>#REF!</v>
      </c>
      <c r="AG117" s="5" t="e">
        <f>HLOOKUP(AE117,#REF!,#REF!,FALSE)</f>
        <v>#REF!</v>
      </c>
      <c r="AH117" s="28" t="e">
        <f>CONCATENATE(AH122,"e")</f>
        <v>#REF!</v>
      </c>
      <c r="AK117" s="6" t="e">
        <f>IF(AND(#REF!&gt;139,#REF!&lt;199),#REF!,NA)</f>
        <v>#REF!</v>
      </c>
      <c r="AL117" s="6" t="e">
        <f>CONCATENATE(AK117,AM2)</f>
        <v>#REF!</v>
      </c>
      <c r="AM117" s="29" t="e">
        <f>#REF!</f>
        <v>#REF!</v>
      </c>
      <c r="AN117" s="5" t="e">
        <f>HLOOKUP(AL117,#REF!,#REF!,FALSE)</f>
        <v>#REF!</v>
      </c>
      <c r="AO117" s="28" t="e">
        <f>CONCATENATE(AO122,"e")</f>
        <v>#REF!</v>
      </c>
      <c r="AR117" s="6" t="e">
        <f>IF(AND(#REF!&gt;139,#REF!&lt;199),#REF!,NA)</f>
        <v>#REF!</v>
      </c>
      <c r="AS117" s="6" t="e">
        <f>CONCATENATE(AR117,AT2)</f>
        <v>#REF!</v>
      </c>
      <c r="AT117" s="29" t="e">
        <f>#REF!</f>
        <v>#REF!</v>
      </c>
      <c r="AU117" s="5" t="e">
        <f>HLOOKUP(AS117,#REF!,#REF!,FALSE)</f>
        <v>#REF!</v>
      </c>
      <c r="AV117" s="28" t="e">
        <f>CONCATENATE(AV122,"e")</f>
        <v>#REF!</v>
      </c>
      <c r="AY117" s="6" t="e">
        <f>IF(AND(#REF!&gt;139,#REF!&lt;199),#REF!,NA)</f>
        <v>#REF!</v>
      </c>
      <c r="AZ117" s="6" t="e">
        <f>CONCATENATE(AY117,BA2)</f>
        <v>#REF!</v>
      </c>
      <c r="BA117" s="29" t="e">
        <f>#REF!</f>
        <v>#REF!</v>
      </c>
      <c r="BB117" s="5" t="e">
        <f>HLOOKUP(AZ117,#REF!,#REF!,FALSE)</f>
        <v>#REF!</v>
      </c>
      <c r="BC117" s="28" t="e">
        <f>CONCATENATE(BC122,"e")</f>
        <v>#REF!</v>
      </c>
      <c r="BF117" s="6" t="e">
        <f>IF(AND(#REF!&gt;139,#REF!&lt;199),#REF!,NA)</f>
        <v>#REF!</v>
      </c>
      <c r="BG117" s="6" t="e">
        <f>CONCATENATE(BF117,BH2)</f>
        <v>#REF!</v>
      </c>
      <c r="BH117" s="29" t="e">
        <f>#REF!</f>
        <v>#REF!</v>
      </c>
      <c r="BI117" s="5" t="e">
        <f>HLOOKUP(BG117,#REF!,#REF!,FALSE)</f>
        <v>#REF!</v>
      </c>
      <c r="BJ117" s="28" t="e">
        <f>CONCATENATE(BJ122,"e")</f>
        <v>#REF!</v>
      </c>
      <c r="BM117" s="6" t="e">
        <f>IF(AND(#REF!&gt;139,#REF!&lt;199),#REF!,NA)</f>
        <v>#REF!</v>
      </c>
      <c r="BN117" s="6" t="e">
        <f>CONCATENATE(BM117,BO2)</f>
        <v>#REF!</v>
      </c>
      <c r="BO117" s="29" t="e">
        <f>#REF!</f>
        <v>#REF!</v>
      </c>
      <c r="BP117" s="5" t="e">
        <f>HLOOKUP(BN117,#REF!,#REF!,FALSE)</f>
        <v>#REF!</v>
      </c>
      <c r="BQ117" s="28" t="e">
        <f>CONCATENATE(BQ122,"e")</f>
        <v>#REF!</v>
      </c>
    </row>
    <row r="118" spans="1:69">
      <c r="B118" t="e">
        <f>IF(AND(B117&gt;139,B117&lt;150),140,IF(AND(B117&gt;149,B117&lt;160),150,160))</f>
        <v>#REF!</v>
      </c>
      <c r="C118" s="2" t="e">
        <f>CONCATENATE(B118,D2)</f>
        <v>#REF!</v>
      </c>
      <c r="D118" s="2" t="e">
        <f>VLOOKUP(B118,#REF!,5,FALSE)</f>
        <v>#REF!</v>
      </c>
      <c r="E118" s="1" t="e">
        <f>HLOOKUP(C118,#REF!,#REF!,FALSE)</f>
        <v>#REF!</v>
      </c>
      <c r="F118" t="e">
        <f>IF(E117&gt;=E118,0,1)</f>
        <v>#REF!</v>
      </c>
      <c r="I118" t="e">
        <f>IF(AND(I117&gt;139,I117&lt;150),140,IF(AND(I117&gt;149,I117&lt;160),150,160))</f>
        <v>#REF!</v>
      </c>
      <c r="J118" s="2" t="e">
        <f>CONCATENATE(I118,K2)</f>
        <v>#REF!</v>
      </c>
      <c r="K118" s="2" t="e">
        <f>VLOOKUP(I118,#REF!,5,FALSE)</f>
        <v>#REF!</v>
      </c>
      <c r="L118" s="1" t="e">
        <f>HLOOKUP(J118,#REF!,#REF!,FALSE)</f>
        <v>#REF!</v>
      </c>
      <c r="M118" t="e">
        <f>IF(L117&gt;=L118,0,1)</f>
        <v>#REF!</v>
      </c>
      <c r="P118" t="e">
        <f>IF(AND(P117&gt;139,P117&lt;150),140,IF(AND(P117&gt;149,P117&lt;160),150,160))</f>
        <v>#REF!</v>
      </c>
      <c r="Q118" s="2" t="e">
        <f>CONCATENATE(P118,R2)</f>
        <v>#REF!</v>
      </c>
      <c r="R118" s="2" t="e">
        <f>VLOOKUP(P118,#REF!,5,FALSE)</f>
        <v>#REF!</v>
      </c>
      <c r="S118" s="1" t="e">
        <f>HLOOKUP(Q118,#REF!,#REF!,FALSE)</f>
        <v>#REF!</v>
      </c>
      <c r="T118" t="e">
        <f>IF(S117&gt;=S118,0,1)</f>
        <v>#REF!</v>
      </c>
      <c r="W118" t="e">
        <f>IF(AND(W117&gt;139,W117&lt;150),140,IF(AND(W117&gt;149,W117&lt;160),150,160))</f>
        <v>#REF!</v>
      </c>
      <c r="X118" s="2" t="e">
        <f>CONCATENATE(W118,Y2)</f>
        <v>#REF!</v>
      </c>
      <c r="Y118" s="2" t="e">
        <f>VLOOKUP(W118,#REF!,5,FALSE)</f>
        <v>#REF!</v>
      </c>
      <c r="Z118" s="1" t="e">
        <f>HLOOKUP(X118,#REF!,#REF!,FALSE)</f>
        <v>#REF!</v>
      </c>
      <c r="AA118" t="e">
        <f>IF(Z117&gt;=Z118,0,1)</f>
        <v>#REF!</v>
      </c>
      <c r="AD118" t="e">
        <f>IF(AND(AD117&gt;139,AD117&lt;150),140,IF(AND(AD117&gt;149,AD117&lt;160),150,160))</f>
        <v>#REF!</v>
      </c>
      <c r="AE118" s="2" t="e">
        <f>CONCATENATE(AD118,AF2)</f>
        <v>#REF!</v>
      </c>
      <c r="AF118" s="2" t="e">
        <f>VLOOKUP(AD118,#REF!,5,FALSE)</f>
        <v>#REF!</v>
      </c>
      <c r="AG118" s="1" t="e">
        <f>HLOOKUP(AE118,#REF!,#REF!,FALSE)</f>
        <v>#REF!</v>
      </c>
      <c r="AH118" t="e">
        <f>IF(AG117&gt;=AG118,0,1)</f>
        <v>#REF!</v>
      </c>
      <c r="AK118" t="e">
        <f>IF(AND(AK117&gt;139,AK117&lt;150),140,IF(AND(AK117&gt;149,AK117&lt;160),150,160))</f>
        <v>#REF!</v>
      </c>
      <c r="AL118" s="2" t="e">
        <f>CONCATENATE(AK118,AM2)</f>
        <v>#REF!</v>
      </c>
      <c r="AM118" s="2" t="e">
        <f>VLOOKUP(AK118,#REF!,5,FALSE)</f>
        <v>#REF!</v>
      </c>
      <c r="AN118" s="1" t="e">
        <f>HLOOKUP(AL118,#REF!,#REF!,FALSE)</f>
        <v>#REF!</v>
      </c>
      <c r="AO118" t="e">
        <f>IF(AN117&gt;=AN118,0,1)</f>
        <v>#REF!</v>
      </c>
      <c r="AR118" t="e">
        <f>IF(AND(AR117&gt;139,AR117&lt;150),140,IF(AND(AR117&gt;149,AR117&lt;160),150,160))</f>
        <v>#REF!</v>
      </c>
      <c r="AS118" s="2" t="e">
        <f>CONCATENATE(AR118,AT2)</f>
        <v>#REF!</v>
      </c>
      <c r="AT118" s="2" t="e">
        <f>VLOOKUP(AR118,#REF!,5,FALSE)</f>
        <v>#REF!</v>
      </c>
      <c r="AU118" s="1" t="e">
        <f>HLOOKUP(AS118,#REF!,#REF!,FALSE)</f>
        <v>#REF!</v>
      </c>
      <c r="AV118" t="e">
        <f>IF(AU117&gt;=AU118,0,1)</f>
        <v>#REF!</v>
      </c>
      <c r="AY118" t="e">
        <f>IF(AND(AY117&gt;139,AY117&lt;150),140,IF(AND(AY117&gt;149,AY117&lt;160),150,160))</f>
        <v>#REF!</v>
      </c>
      <c r="AZ118" s="2" t="e">
        <f>CONCATENATE(AY118,BA2)</f>
        <v>#REF!</v>
      </c>
      <c r="BA118" s="2" t="e">
        <f>VLOOKUP(AY118,#REF!,5,FALSE)</f>
        <v>#REF!</v>
      </c>
      <c r="BB118" s="1" t="e">
        <f>HLOOKUP(AZ118,#REF!,#REF!,FALSE)</f>
        <v>#REF!</v>
      </c>
      <c r="BC118" t="e">
        <f>IF(BB117&gt;=BB118,0,1)</f>
        <v>#REF!</v>
      </c>
      <c r="BF118" t="e">
        <f>IF(AND(BF117&gt;139,BF117&lt;150),140,IF(AND(BF117&gt;149,BF117&lt;160),150,160))</f>
        <v>#REF!</v>
      </c>
      <c r="BG118" s="2" t="e">
        <f>CONCATENATE(BF118,BH2)</f>
        <v>#REF!</v>
      </c>
      <c r="BH118" s="2" t="e">
        <f>VLOOKUP(BF118,#REF!,5,FALSE)</f>
        <v>#REF!</v>
      </c>
      <c r="BI118" s="1" t="e">
        <f>HLOOKUP(BG118,#REF!,#REF!,FALSE)</f>
        <v>#REF!</v>
      </c>
      <c r="BJ118" t="e">
        <f>IF(BI117&gt;=BI118,0,1)</f>
        <v>#REF!</v>
      </c>
      <c r="BM118" t="e">
        <f>IF(AND(BM117&gt;139,BM117&lt;150),140,IF(AND(BM117&gt;149,BM117&lt;160),150,160))</f>
        <v>#REF!</v>
      </c>
      <c r="BN118" s="2" t="e">
        <f>CONCATENATE(BM118,BO2)</f>
        <v>#REF!</v>
      </c>
      <c r="BO118" s="2" t="e">
        <f>VLOOKUP(BM118,#REF!,5,FALSE)</f>
        <v>#REF!</v>
      </c>
      <c r="BP118" s="1" t="e">
        <f>HLOOKUP(BN118,#REF!,#REF!,FALSE)</f>
        <v>#REF!</v>
      </c>
      <c r="BQ118" t="e">
        <f>IF(BP117&gt;=BP118,0,1)</f>
        <v>#REF!</v>
      </c>
    </row>
    <row r="119" spans="1:69">
      <c r="B119" t="e">
        <f>IF(B118=160,160,B118+1)</f>
        <v>#REF!</v>
      </c>
      <c r="C119" s="2" t="e">
        <f>CONCATENATE(B119,D2)</f>
        <v>#REF!</v>
      </c>
      <c r="D119" s="2" t="e">
        <f>VLOOKUP(B119,#REF!,5,FALSE)</f>
        <v>#REF!</v>
      </c>
      <c r="E119" s="1" t="e">
        <f>HLOOKUP(C119,#REF!,#REF!,FALSE)</f>
        <v>#REF!</v>
      </c>
      <c r="F119" t="e">
        <f>IF(E117&gt;=E119,0,1)</f>
        <v>#REF!</v>
      </c>
      <c r="I119" t="e">
        <f>IF(I118=160,160,I118+1)</f>
        <v>#REF!</v>
      </c>
      <c r="J119" s="2" t="e">
        <f>CONCATENATE(I119,K2)</f>
        <v>#REF!</v>
      </c>
      <c r="K119" s="2" t="e">
        <f>VLOOKUP(I119,#REF!,5,FALSE)</f>
        <v>#REF!</v>
      </c>
      <c r="L119" s="1" t="e">
        <f>HLOOKUP(J119,#REF!,#REF!,FALSE)</f>
        <v>#REF!</v>
      </c>
      <c r="M119" t="e">
        <f>IF(L117&gt;=L119,0,1)</f>
        <v>#REF!</v>
      </c>
      <c r="P119" t="e">
        <f>IF(P118=160,160,P118+1)</f>
        <v>#REF!</v>
      </c>
      <c r="Q119" s="2" t="e">
        <f>CONCATENATE(P119,R2)</f>
        <v>#REF!</v>
      </c>
      <c r="R119" s="2" t="e">
        <f>VLOOKUP(P119,#REF!,5,FALSE)</f>
        <v>#REF!</v>
      </c>
      <c r="S119" s="1" t="e">
        <f>HLOOKUP(Q119,#REF!,#REF!,FALSE)</f>
        <v>#REF!</v>
      </c>
      <c r="T119" t="e">
        <f>IF(S117&gt;=S119,0,1)</f>
        <v>#REF!</v>
      </c>
      <c r="W119" t="e">
        <f>IF(W118=160,160,W118+1)</f>
        <v>#REF!</v>
      </c>
      <c r="X119" s="2" t="e">
        <f>CONCATENATE(W119,Y2)</f>
        <v>#REF!</v>
      </c>
      <c r="Y119" s="2" t="e">
        <f>VLOOKUP(W119,#REF!,5,FALSE)</f>
        <v>#REF!</v>
      </c>
      <c r="Z119" s="1" t="e">
        <f>HLOOKUP(X119,#REF!,#REF!,FALSE)</f>
        <v>#REF!</v>
      </c>
      <c r="AA119" t="e">
        <f>IF(Z117&gt;=Z119,0,1)</f>
        <v>#REF!</v>
      </c>
      <c r="AD119" t="e">
        <f>IF(AD118=160,160,AD118+1)</f>
        <v>#REF!</v>
      </c>
      <c r="AE119" s="2" t="e">
        <f>CONCATENATE(AD119,AF2)</f>
        <v>#REF!</v>
      </c>
      <c r="AF119" s="2" t="e">
        <f>VLOOKUP(AD119,#REF!,5,FALSE)</f>
        <v>#REF!</v>
      </c>
      <c r="AG119" s="1" t="e">
        <f>HLOOKUP(AE119,#REF!,#REF!,FALSE)</f>
        <v>#REF!</v>
      </c>
      <c r="AH119" t="e">
        <f>IF(AG117&gt;=AG119,0,1)</f>
        <v>#REF!</v>
      </c>
      <c r="AK119" t="e">
        <f>IF(AK118=160,160,AK118+1)</f>
        <v>#REF!</v>
      </c>
      <c r="AL119" s="2" t="e">
        <f>CONCATENATE(AK119,AM2)</f>
        <v>#REF!</v>
      </c>
      <c r="AM119" s="2" t="e">
        <f>VLOOKUP(AK119,#REF!,5,FALSE)</f>
        <v>#REF!</v>
      </c>
      <c r="AN119" s="1" t="e">
        <f>HLOOKUP(AL119,#REF!,#REF!,FALSE)</f>
        <v>#REF!</v>
      </c>
      <c r="AO119" t="e">
        <f>IF(AN117&gt;=AN119,0,1)</f>
        <v>#REF!</v>
      </c>
      <c r="AR119" t="e">
        <f>IF(AR118=160,160,AR118+1)</f>
        <v>#REF!</v>
      </c>
      <c r="AS119" s="2" t="e">
        <f>CONCATENATE(AR119,AT2)</f>
        <v>#REF!</v>
      </c>
      <c r="AT119" s="2" t="e">
        <f>VLOOKUP(AR119,#REF!,5,FALSE)</f>
        <v>#REF!</v>
      </c>
      <c r="AU119" s="1" t="e">
        <f>HLOOKUP(AS119,#REF!,#REF!,FALSE)</f>
        <v>#REF!</v>
      </c>
      <c r="AV119" t="e">
        <f>IF(AU117&gt;=AU119,0,1)</f>
        <v>#REF!</v>
      </c>
      <c r="AY119" t="e">
        <f>IF(AY118=160,160,AY118+1)</f>
        <v>#REF!</v>
      </c>
      <c r="AZ119" s="2" t="e">
        <f>CONCATENATE(AY119,BA2)</f>
        <v>#REF!</v>
      </c>
      <c r="BA119" s="2" t="e">
        <f>VLOOKUP(AY119,#REF!,5,FALSE)</f>
        <v>#REF!</v>
      </c>
      <c r="BB119" s="1" t="e">
        <f>HLOOKUP(AZ119,#REF!,#REF!,FALSE)</f>
        <v>#REF!</v>
      </c>
      <c r="BC119" t="e">
        <f>IF(BB117&gt;=BB119,0,1)</f>
        <v>#REF!</v>
      </c>
      <c r="BF119" t="e">
        <f>IF(BF118=160,160,BF118+1)</f>
        <v>#REF!</v>
      </c>
      <c r="BG119" s="2" t="e">
        <f>CONCATENATE(BF119,BH2)</f>
        <v>#REF!</v>
      </c>
      <c r="BH119" s="2" t="e">
        <f>VLOOKUP(BF119,#REF!,5,FALSE)</f>
        <v>#REF!</v>
      </c>
      <c r="BI119" s="1" t="e">
        <f>HLOOKUP(BG119,#REF!,#REF!,FALSE)</f>
        <v>#REF!</v>
      </c>
      <c r="BJ119" t="e">
        <f>IF(BI117&gt;=BI119,0,1)</f>
        <v>#REF!</v>
      </c>
      <c r="BM119" t="e">
        <f>IF(BM118=160,160,BM118+1)</f>
        <v>#REF!</v>
      </c>
      <c r="BN119" s="2" t="e">
        <f>CONCATENATE(BM119,BO2)</f>
        <v>#REF!</v>
      </c>
      <c r="BO119" s="2" t="e">
        <f>VLOOKUP(BM119,#REF!,5,FALSE)</f>
        <v>#REF!</v>
      </c>
      <c r="BP119" s="1" t="e">
        <f>HLOOKUP(BN119,#REF!,#REF!,FALSE)</f>
        <v>#REF!</v>
      </c>
      <c r="BQ119" t="e">
        <f>IF(BP117&gt;=BP119,0,1)</f>
        <v>#REF!</v>
      </c>
    </row>
    <row r="120" spans="1:69">
      <c r="B120" t="e">
        <f>IF(B119=160,160,B119+1)</f>
        <v>#REF!</v>
      </c>
      <c r="C120" s="2" t="e">
        <f>CONCATENATE(B120,D2)</f>
        <v>#REF!</v>
      </c>
      <c r="D120" s="2" t="e">
        <f>VLOOKUP(B120,#REF!,5,FALSE)</f>
        <v>#REF!</v>
      </c>
      <c r="E120" s="1" t="e">
        <f>HLOOKUP(C120,#REF!,#REF!,FALSE)</f>
        <v>#REF!</v>
      </c>
      <c r="F120" t="e">
        <f>IF(E117&gt;=E120,0,1)</f>
        <v>#REF!</v>
      </c>
      <c r="I120" t="e">
        <f>IF(I119=160,160,I119+1)</f>
        <v>#REF!</v>
      </c>
      <c r="J120" s="2" t="e">
        <f>CONCATENATE(I120,K2)</f>
        <v>#REF!</v>
      </c>
      <c r="K120" s="2" t="e">
        <f>VLOOKUP(I120,#REF!,5,FALSE)</f>
        <v>#REF!</v>
      </c>
      <c r="L120" s="1" t="e">
        <f>HLOOKUP(J120,#REF!,#REF!,FALSE)</f>
        <v>#REF!</v>
      </c>
      <c r="M120" t="e">
        <f>IF(L117&gt;=L120,0,1)</f>
        <v>#REF!</v>
      </c>
      <c r="P120" t="e">
        <f>IF(P119=160,160,P119+1)</f>
        <v>#REF!</v>
      </c>
      <c r="Q120" s="2" t="e">
        <f>CONCATENATE(P120,R2)</f>
        <v>#REF!</v>
      </c>
      <c r="R120" s="2" t="e">
        <f>VLOOKUP(P120,#REF!,5,FALSE)</f>
        <v>#REF!</v>
      </c>
      <c r="S120" s="1" t="e">
        <f>HLOOKUP(Q120,#REF!,#REF!,FALSE)</f>
        <v>#REF!</v>
      </c>
      <c r="T120" t="e">
        <f>IF(S117&gt;=S120,0,1)</f>
        <v>#REF!</v>
      </c>
      <c r="W120" t="e">
        <f>IF(W119=160,160,W119+1)</f>
        <v>#REF!</v>
      </c>
      <c r="X120" s="2" t="e">
        <f>CONCATENATE(W120,Y2)</f>
        <v>#REF!</v>
      </c>
      <c r="Y120" s="2" t="e">
        <f>VLOOKUP(W120,#REF!,5,FALSE)</f>
        <v>#REF!</v>
      </c>
      <c r="Z120" s="1" t="e">
        <f>HLOOKUP(X120,#REF!,#REF!,FALSE)</f>
        <v>#REF!</v>
      </c>
      <c r="AA120" t="e">
        <f>IF(Z117&gt;=Z120,0,1)</f>
        <v>#REF!</v>
      </c>
      <c r="AD120" t="e">
        <f>IF(AD119=160,160,AD119+1)</f>
        <v>#REF!</v>
      </c>
      <c r="AE120" s="2" t="e">
        <f>CONCATENATE(AD120,AF2)</f>
        <v>#REF!</v>
      </c>
      <c r="AF120" s="2" t="e">
        <f>VLOOKUP(AD120,#REF!,5,FALSE)</f>
        <v>#REF!</v>
      </c>
      <c r="AG120" s="1" t="e">
        <f>HLOOKUP(AE120,#REF!,#REF!,FALSE)</f>
        <v>#REF!</v>
      </c>
      <c r="AH120" t="e">
        <f>IF(AG117&gt;=AG120,0,1)</f>
        <v>#REF!</v>
      </c>
      <c r="AK120" t="e">
        <f>IF(AK119=160,160,AK119+1)</f>
        <v>#REF!</v>
      </c>
      <c r="AL120" s="2" t="e">
        <f>CONCATENATE(AK120,AM2)</f>
        <v>#REF!</v>
      </c>
      <c r="AM120" s="2" t="e">
        <f>VLOOKUP(AK120,#REF!,5,FALSE)</f>
        <v>#REF!</v>
      </c>
      <c r="AN120" s="1" t="e">
        <f>HLOOKUP(AL120,#REF!,#REF!,FALSE)</f>
        <v>#REF!</v>
      </c>
      <c r="AO120" t="e">
        <f>IF(AN117&gt;=AN120,0,1)</f>
        <v>#REF!</v>
      </c>
      <c r="AR120" t="e">
        <f>IF(AR119=160,160,AR119+1)</f>
        <v>#REF!</v>
      </c>
      <c r="AS120" s="2" t="e">
        <f>CONCATENATE(AR120,AT2)</f>
        <v>#REF!</v>
      </c>
      <c r="AT120" s="2" t="e">
        <f>VLOOKUP(AR120,#REF!,5,FALSE)</f>
        <v>#REF!</v>
      </c>
      <c r="AU120" s="1" t="e">
        <f>HLOOKUP(AS120,#REF!,#REF!,FALSE)</f>
        <v>#REF!</v>
      </c>
      <c r="AV120" t="e">
        <f>IF(AU117&gt;=AU120,0,1)</f>
        <v>#REF!</v>
      </c>
      <c r="AY120" t="e">
        <f>IF(AY119=160,160,AY119+1)</f>
        <v>#REF!</v>
      </c>
      <c r="AZ120" s="2" t="e">
        <f>CONCATENATE(AY120,BA2)</f>
        <v>#REF!</v>
      </c>
      <c r="BA120" s="2" t="e">
        <f>VLOOKUP(AY120,#REF!,5,FALSE)</f>
        <v>#REF!</v>
      </c>
      <c r="BB120" s="1" t="e">
        <f>HLOOKUP(AZ120,#REF!,#REF!,FALSE)</f>
        <v>#REF!</v>
      </c>
      <c r="BC120" t="e">
        <f>IF(BB117&gt;=BB120,0,1)</f>
        <v>#REF!</v>
      </c>
      <c r="BF120" t="e">
        <f>IF(BF119=160,160,BF119+1)</f>
        <v>#REF!</v>
      </c>
      <c r="BG120" s="2" t="e">
        <f>CONCATENATE(BF120,BH2)</f>
        <v>#REF!</v>
      </c>
      <c r="BH120" s="2" t="e">
        <f>VLOOKUP(BF120,#REF!,5,FALSE)</f>
        <v>#REF!</v>
      </c>
      <c r="BI120" s="1" t="e">
        <f>HLOOKUP(BG120,#REF!,#REF!,FALSE)</f>
        <v>#REF!</v>
      </c>
      <c r="BJ120" t="e">
        <f>IF(BI117&gt;=BI120,0,1)</f>
        <v>#REF!</v>
      </c>
      <c r="BM120" t="e">
        <f>IF(BM119=160,160,BM119+1)</f>
        <v>#REF!</v>
      </c>
      <c r="BN120" s="2" t="e">
        <f>CONCATENATE(BM120,BO2)</f>
        <v>#REF!</v>
      </c>
      <c r="BO120" s="2" t="e">
        <f>VLOOKUP(BM120,#REF!,5,FALSE)</f>
        <v>#REF!</v>
      </c>
      <c r="BP120" s="1" t="e">
        <f>HLOOKUP(BN120,#REF!,#REF!,FALSE)</f>
        <v>#REF!</v>
      </c>
      <c r="BQ120" t="e">
        <f>IF(BP117&gt;=BP120,0,1)</f>
        <v>#REF!</v>
      </c>
    </row>
    <row r="122" spans="1:69">
      <c r="D122" t="s">
        <v>26</v>
      </c>
      <c r="E122" s="1" t="e">
        <f>IF(B118=150,SUM(E118:E119),SUM(E118:E120))</f>
        <v>#REF!</v>
      </c>
      <c r="F122" s="1" t="e">
        <f>IF(B118=150,SUM(F118:F119)+1,SUM(F118:F120)+1)</f>
        <v>#REF!</v>
      </c>
      <c r="K122" t="s">
        <v>26</v>
      </c>
      <c r="L122" s="1" t="e">
        <f>IF(I118=150,SUM(L118:L119),SUM(L118:L120))</f>
        <v>#REF!</v>
      </c>
      <c r="M122" s="1" t="e">
        <f>IF(I118=150,SUM(M118:M119)+1,SUM(M118:M120)+1)</f>
        <v>#REF!</v>
      </c>
      <c r="R122" t="s">
        <v>26</v>
      </c>
      <c r="S122" s="1" t="e">
        <f>IF(P118=150,SUM(S118:S119),SUM(S118:S120))</f>
        <v>#REF!</v>
      </c>
      <c r="T122" s="1" t="e">
        <f>IF(P118=150,SUM(T118:T119)+1,SUM(T118:T120)+1)</f>
        <v>#REF!</v>
      </c>
      <c r="Y122" t="s">
        <v>26</v>
      </c>
      <c r="Z122" s="1" t="e">
        <f>IF(W118=150,SUM(Z118:Z119),SUM(Z118:Z120))</f>
        <v>#REF!</v>
      </c>
      <c r="AA122" s="1" t="e">
        <f>IF(W118=150,SUM(AA118:AA119)+1,SUM(AA118:AA120)+1)</f>
        <v>#REF!</v>
      </c>
      <c r="AF122" t="s">
        <v>26</v>
      </c>
      <c r="AG122" s="1" t="e">
        <f>IF(AD118=150,SUM(AG118:AG119),SUM(AG118:AG120))</f>
        <v>#REF!</v>
      </c>
      <c r="AH122" s="1" t="e">
        <f>IF(AD118=150,SUM(AH118:AH119)+1,SUM(AH118:AH120)+1)</f>
        <v>#REF!</v>
      </c>
      <c r="AM122" t="s">
        <v>26</v>
      </c>
      <c r="AN122" s="1" t="e">
        <f>IF(AK118=150,SUM(AN118:AN119),SUM(AN118:AN120))</f>
        <v>#REF!</v>
      </c>
      <c r="AO122" s="1" t="e">
        <f>IF(AK118=150,SUM(AO118:AO119)+1,SUM(AO118:AO120)+1)</f>
        <v>#REF!</v>
      </c>
      <c r="AT122" t="s">
        <v>26</v>
      </c>
      <c r="AU122" s="1" t="e">
        <f>IF(AR118=150,SUM(AU118:AU119),SUM(AU118:AU120))</f>
        <v>#REF!</v>
      </c>
      <c r="AV122" s="1" t="e">
        <f>IF(AR118=150,SUM(AV118:AV119)+1,SUM(AV118:AV120)+1)</f>
        <v>#REF!</v>
      </c>
      <c r="BA122" t="s">
        <v>26</v>
      </c>
      <c r="BB122" s="1" t="e">
        <f>IF(AY118=150,SUM(BB118:BB119),SUM(BB118:BB120))</f>
        <v>#REF!</v>
      </c>
      <c r="BC122" s="1" t="e">
        <f>IF(AY118=150,SUM(BC118:BC119)+1,SUM(BC118:BC120)+1)</f>
        <v>#REF!</v>
      </c>
      <c r="BH122" t="s">
        <v>26</v>
      </c>
      <c r="BI122" s="1" t="e">
        <f>IF(BF118=150,SUM(BI118:BI119),SUM(BI118:BI120))</f>
        <v>#REF!</v>
      </c>
      <c r="BJ122" s="1" t="e">
        <f>IF(BF118=150,SUM(BJ118:BJ119)+1,SUM(BJ118:BJ120)+1)</f>
        <v>#REF!</v>
      </c>
      <c r="BO122" t="s">
        <v>26</v>
      </c>
      <c r="BP122" s="1" t="e">
        <f>IF(BM118=150,SUM(BP118:BP119),SUM(BP118:BP120))</f>
        <v>#REF!</v>
      </c>
      <c r="BQ122" s="1" t="e">
        <f>IF(BM118=150,SUM(BQ118:BQ119)+1,SUM(BQ118:BQ120)+1)</f>
        <v>#REF!</v>
      </c>
    </row>
  </sheetData>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P793"/>
  <sheetViews>
    <sheetView workbookViewId="0">
      <selection activeCell="N28" sqref="N28:O28"/>
    </sheetView>
  </sheetViews>
  <sheetFormatPr defaultRowHeight="12.75"/>
  <cols>
    <col min="1" max="1" width="1.7109375" customWidth="1"/>
    <col min="2" max="2" width="3.28515625" customWidth="1"/>
    <col min="3" max="3" width="3.85546875" customWidth="1"/>
    <col min="4" max="4" width="2" customWidth="1"/>
    <col min="5" max="5" width="6.85546875" customWidth="1"/>
    <col min="7" max="7" width="14.28515625" customWidth="1"/>
    <col min="8" max="8" width="3.42578125" customWidth="1"/>
    <col min="9" max="9" width="11.42578125" customWidth="1"/>
    <col min="10" max="10" width="2.28515625" customWidth="1"/>
    <col min="11" max="11" width="9.7109375" customWidth="1"/>
    <col min="12" max="12" width="0.85546875" customWidth="1"/>
    <col min="13" max="13" width="13" customWidth="1"/>
    <col min="14" max="14" width="10.42578125" customWidth="1"/>
    <col min="15" max="15" width="7.7109375" customWidth="1"/>
    <col min="16" max="16" width="10.42578125" customWidth="1"/>
    <col min="17" max="28" width="0" hidden="1" customWidth="1"/>
  </cols>
  <sheetData>
    <row r="1" spans="1:16">
      <c r="A1" s="12"/>
      <c r="B1" s="12"/>
      <c r="C1" s="12"/>
      <c r="D1" s="12"/>
      <c r="E1" s="12"/>
      <c r="F1" s="12"/>
      <c r="G1" s="12"/>
      <c r="H1" s="12"/>
      <c r="I1" s="12"/>
      <c r="J1" s="12"/>
      <c r="K1" s="12"/>
      <c r="L1" s="12"/>
      <c r="M1" s="12"/>
      <c r="N1" s="12"/>
      <c r="O1" s="12"/>
      <c r="P1" s="12"/>
    </row>
    <row r="2" spans="1:16">
      <c r="A2" s="12"/>
      <c r="B2" s="12"/>
      <c r="C2" s="12"/>
      <c r="D2" s="12"/>
      <c r="E2" s="12"/>
      <c r="F2" s="12"/>
      <c r="G2" s="12"/>
      <c r="H2" s="12"/>
      <c r="I2" s="12"/>
      <c r="J2" s="12"/>
      <c r="K2" s="12"/>
      <c r="L2" s="12"/>
      <c r="M2" s="12"/>
      <c r="N2" s="12"/>
      <c r="O2" s="12"/>
      <c r="P2" s="12"/>
    </row>
    <row r="3" spans="1:16" ht="31.5">
      <c r="A3" s="12"/>
      <c r="B3" s="12"/>
      <c r="C3" s="12"/>
      <c r="D3" s="12"/>
      <c r="E3" s="12"/>
      <c r="F3" s="12"/>
      <c r="G3" s="511" t="s">
        <v>103</v>
      </c>
      <c r="H3" s="511"/>
      <c r="I3" s="511"/>
      <c r="J3" s="511"/>
      <c r="K3" s="511"/>
      <c r="L3" s="511"/>
      <c r="M3" s="511"/>
      <c r="N3" s="511"/>
      <c r="O3" s="511"/>
      <c r="P3" s="511"/>
    </row>
    <row r="4" spans="1:16" ht="15">
      <c r="A4" s="12"/>
      <c r="B4" s="12"/>
      <c r="C4" s="12"/>
      <c r="D4" s="12"/>
      <c r="E4" s="12"/>
      <c r="F4" s="512" t="s">
        <v>104</v>
      </c>
      <c r="G4" s="512"/>
      <c r="H4" s="512"/>
      <c r="I4" s="512"/>
      <c r="J4" s="512"/>
      <c r="K4" s="512"/>
      <c r="L4" s="512"/>
      <c r="M4" s="512"/>
      <c r="N4" s="512"/>
      <c r="O4" s="512"/>
      <c r="P4" s="512"/>
    </row>
    <row r="5" spans="1:16">
      <c r="A5" s="12"/>
      <c r="B5" s="12"/>
      <c r="C5" s="12"/>
      <c r="D5" s="12"/>
      <c r="E5" s="12"/>
      <c r="F5" s="513" t="s">
        <v>105</v>
      </c>
      <c r="G5" s="513"/>
      <c r="H5" s="513"/>
      <c r="I5" s="513"/>
      <c r="J5" s="513"/>
      <c r="K5" s="513"/>
      <c r="L5" s="513"/>
      <c r="M5" s="513"/>
      <c r="N5" s="513"/>
      <c r="O5" s="513"/>
      <c r="P5" s="513"/>
    </row>
    <row r="6" spans="1:16" ht="13.5" thickBot="1">
      <c r="A6" s="12"/>
      <c r="B6" s="107"/>
      <c r="C6" s="107"/>
      <c r="D6" s="107"/>
      <c r="E6" s="107"/>
      <c r="F6" s="107"/>
      <c r="G6" s="107"/>
      <c r="H6" s="107"/>
      <c r="I6" s="107"/>
      <c r="J6" s="107"/>
      <c r="K6" s="107"/>
      <c r="L6" s="107"/>
      <c r="M6" s="107"/>
      <c r="N6" s="107"/>
      <c r="O6" s="107"/>
      <c r="P6" s="107"/>
    </row>
    <row r="7" spans="1:16" ht="6.95" customHeight="1">
      <c r="A7" s="12"/>
      <c r="B7" s="27"/>
      <c r="C7" s="27"/>
      <c r="D7" s="27"/>
      <c r="E7" s="27"/>
      <c r="F7" s="27"/>
      <c r="G7" s="27"/>
      <c r="H7" s="27"/>
      <c r="I7" s="27"/>
      <c r="J7" s="27"/>
      <c r="K7" s="27"/>
      <c r="L7" s="27"/>
      <c r="M7" s="27"/>
      <c r="N7" s="27"/>
      <c r="O7" s="27"/>
      <c r="P7" s="27"/>
    </row>
    <row r="8" spans="1:16" ht="6.95" customHeight="1">
      <c r="A8" s="12"/>
      <c r="B8" s="27"/>
      <c r="C8" s="27"/>
      <c r="D8" s="27"/>
      <c r="E8" s="27"/>
      <c r="F8" s="27"/>
      <c r="G8" s="27"/>
      <c r="H8" s="27"/>
      <c r="I8" s="27"/>
      <c r="J8" s="27"/>
      <c r="K8" s="27"/>
      <c r="L8" s="27"/>
      <c r="M8" s="27"/>
      <c r="N8" s="27"/>
      <c r="O8" s="27"/>
      <c r="P8" s="27"/>
    </row>
    <row r="9" spans="1:16" ht="20.100000000000001" customHeight="1">
      <c r="A9" s="12"/>
      <c r="B9" s="514" t="s">
        <v>481</v>
      </c>
      <c r="C9" s="514"/>
      <c r="D9" s="514"/>
      <c r="E9" s="514"/>
      <c r="F9" s="514"/>
      <c r="G9" s="514"/>
      <c r="H9" s="514"/>
      <c r="I9" s="514"/>
      <c r="J9" s="514"/>
      <c r="K9" s="514"/>
      <c r="L9" s="514"/>
      <c r="M9" s="514"/>
      <c r="N9" s="514"/>
      <c r="O9" s="514"/>
      <c r="P9" s="514"/>
    </row>
    <row r="10" spans="1:16" ht="15" customHeight="1">
      <c r="A10" s="12"/>
      <c r="B10" s="12"/>
      <c r="C10" s="515" t="s">
        <v>712</v>
      </c>
      <c r="D10" s="515"/>
      <c r="E10" s="515"/>
      <c r="F10" s="515"/>
      <c r="G10" s="515"/>
      <c r="H10" s="515"/>
      <c r="I10" s="515"/>
      <c r="J10" s="515"/>
      <c r="K10" s="515"/>
      <c r="L10" s="515"/>
      <c r="M10" s="515"/>
      <c r="N10" s="515"/>
      <c r="O10" s="515"/>
      <c r="P10" s="515"/>
    </row>
    <row r="11" spans="1:16">
      <c r="A11" s="12"/>
      <c r="B11" s="12"/>
      <c r="C11" s="12"/>
      <c r="D11" s="12"/>
      <c r="E11" s="12"/>
      <c r="F11" s="12"/>
      <c r="G11" s="12"/>
      <c r="H11" s="12"/>
      <c r="I11" s="12"/>
      <c r="J11" s="12"/>
      <c r="K11" s="12"/>
      <c r="L11" s="12"/>
      <c r="M11" s="12"/>
      <c r="N11" s="12"/>
      <c r="O11" s="12"/>
      <c r="P11" s="12"/>
    </row>
    <row r="12" spans="1:16" ht="21.75" thickBot="1">
      <c r="A12" s="12"/>
      <c r="B12" s="12"/>
      <c r="C12" s="12"/>
      <c r="D12" s="12"/>
      <c r="E12" s="108" t="s">
        <v>106</v>
      </c>
      <c r="F12" s="12"/>
      <c r="G12" s="12"/>
      <c r="H12" s="12"/>
      <c r="I12" s="12"/>
      <c r="J12" s="12"/>
      <c r="K12" s="12"/>
      <c r="L12" s="12"/>
      <c r="M12" s="12"/>
      <c r="N12" s="12"/>
      <c r="O12" s="12"/>
      <c r="P12" s="12"/>
    </row>
    <row r="13" spans="1:16">
      <c r="A13" s="109"/>
      <c r="B13" s="110"/>
      <c r="C13" s="111" t="s">
        <v>107</v>
      </c>
      <c r="D13" s="112"/>
      <c r="E13" s="112" t="s">
        <v>108</v>
      </c>
      <c r="F13" s="112"/>
      <c r="G13" s="112"/>
      <c r="H13" s="112"/>
      <c r="I13" s="516"/>
      <c r="J13" s="516"/>
      <c r="K13" s="516"/>
      <c r="L13" s="315"/>
      <c r="M13" s="316" t="s">
        <v>489</v>
      </c>
      <c r="N13" s="318"/>
      <c r="O13" s="478" t="e">
        <f>VLOOKUP(N13,#REF!,2,FALSE)</f>
        <v>#REF!</v>
      </c>
      <c r="P13" s="123"/>
    </row>
    <row r="14" spans="1:16" ht="8.1" customHeight="1">
      <c r="A14" s="109"/>
      <c r="B14" s="113"/>
      <c r="C14" s="114"/>
      <c r="D14" s="27"/>
      <c r="E14" s="27"/>
      <c r="F14" s="27"/>
      <c r="G14" s="27"/>
      <c r="H14" s="27"/>
      <c r="I14" s="115"/>
      <c r="J14" s="115"/>
      <c r="K14" s="115"/>
      <c r="L14" s="115"/>
      <c r="M14" s="115"/>
      <c r="N14" s="27"/>
      <c r="O14" s="27"/>
      <c r="P14" s="116"/>
    </row>
    <row r="15" spans="1:16">
      <c r="A15" s="109"/>
      <c r="B15" s="113"/>
      <c r="C15" s="114" t="s">
        <v>109</v>
      </c>
      <c r="D15" s="27"/>
      <c r="E15" s="27" t="s">
        <v>110</v>
      </c>
      <c r="F15" s="27"/>
      <c r="G15" s="27"/>
      <c r="H15" s="27"/>
      <c r="I15" s="517"/>
      <c r="J15" s="517"/>
      <c r="K15" s="517"/>
      <c r="L15" s="517"/>
      <c r="M15" s="517"/>
      <c r="N15" s="517"/>
      <c r="O15" s="517"/>
      <c r="P15" s="116"/>
    </row>
    <row r="16" spans="1:16" ht="8.1" customHeight="1">
      <c r="A16" s="109"/>
      <c r="B16" s="113"/>
      <c r="C16" s="114"/>
      <c r="D16" s="27"/>
      <c r="E16" s="27"/>
      <c r="F16" s="27"/>
      <c r="G16" s="27"/>
      <c r="H16" s="27"/>
      <c r="I16" s="27"/>
      <c r="J16" s="27"/>
      <c r="K16" s="27"/>
      <c r="L16" s="27"/>
      <c r="M16" s="27"/>
      <c r="N16" s="27"/>
      <c r="O16" s="27"/>
      <c r="P16" s="116"/>
    </row>
    <row r="17" spans="1:16">
      <c r="A17" s="109"/>
      <c r="B17" s="113"/>
      <c r="C17" s="114" t="s">
        <v>111</v>
      </c>
      <c r="D17" s="27"/>
      <c r="E17" s="27" t="s">
        <v>112</v>
      </c>
      <c r="F17" s="27"/>
      <c r="G17" s="27"/>
      <c r="H17" s="27"/>
      <c r="I17" s="517"/>
      <c r="J17" s="517"/>
      <c r="K17" s="517"/>
      <c r="L17" s="517"/>
      <c r="M17" s="517"/>
      <c r="N17" s="517"/>
      <c r="O17" s="517"/>
      <c r="P17" s="116"/>
    </row>
    <row r="18" spans="1:16" ht="8.1" customHeight="1">
      <c r="A18" s="109"/>
      <c r="B18" s="113"/>
      <c r="C18" s="114"/>
      <c r="D18" s="27"/>
      <c r="E18" s="27"/>
      <c r="F18" s="27"/>
      <c r="G18" s="27"/>
      <c r="H18" s="27"/>
      <c r="I18" s="27"/>
      <c r="J18" s="27"/>
      <c r="K18" s="27"/>
      <c r="L18" s="27"/>
      <c r="M18" s="27"/>
      <c r="N18" s="27"/>
      <c r="O18" s="27"/>
      <c r="P18" s="116"/>
    </row>
    <row r="19" spans="1:16">
      <c r="A19" s="109"/>
      <c r="B19" s="113"/>
      <c r="C19" s="114" t="s">
        <v>113</v>
      </c>
      <c r="D19" s="27"/>
      <c r="E19" s="27"/>
      <c r="F19" s="27" t="s">
        <v>114</v>
      </c>
      <c r="G19" s="27"/>
      <c r="H19" s="27"/>
      <c r="I19" s="517"/>
      <c r="J19" s="517"/>
      <c r="K19" s="517"/>
      <c r="L19" s="517"/>
      <c r="M19" s="517"/>
      <c r="N19" s="517"/>
      <c r="O19" s="517"/>
      <c r="P19" s="116"/>
    </row>
    <row r="20" spans="1:16" ht="8.1" customHeight="1">
      <c r="A20" s="109"/>
      <c r="B20" s="113"/>
      <c r="C20" s="114"/>
      <c r="D20" s="27"/>
      <c r="E20" s="27"/>
      <c r="F20" s="27"/>
      <c r="G20" s="27"/>
      <c r="H20" s="27"/>
      <c r="I20" s="27"/>
      <c r="J20" s="27"/>
      <c r="K20" s="27"/>
      <c r="L20" s="27"/>
      <c r="M20" s="27"/>
      <c r="N20" s="27"/>
      <c r="O20" s="27"/>
      <c r="P20" s="116"/>
    </row>
    <row r="21" spans="1:16">
      <c r="A21" s="109"/>
      <c r="B21" s="113"/>
      <c r="C21" s="114" t="s">
        <v>115</v>
      </c>
      <c r="D21" s="27"/>
      <c r="E21" s="27"/>
      <c r="F21" s="27" t="s">
        <v>116</v>
      </c>
      <c r="G21" s="27"/>
      <c r="H21" s="27"/>
      <c r="I21" s="517"/>
      <c r="J21" s="517"/>
      <c r="K21" s="517"/>
      <c r="L21" s="517"/>
      <c r="M21" s="517"/>
      <c r="N21" s="517"/>
      <c r="O21" s="517"/>
      <c r="P21" s="116"/>
    </row>
    <row r="22" spans="1:16" ht="13.5" thickBot="1">
      <c r="A22" s="12"/>
      <c r="B22" s="119"/>
      <c r="C22" s="120"/>
      <c r="D22" s="120"/>
      <c r="E22" s="120"/>
      <c r="F22" s="120"/>
      <c r="G22" s="120"/>
      <c r="H22" s="120"/>
      <c r="I22" s="120"/>
      <c r="J22" s="120"/>
      <c r="K22" s="120"/>
      <c r="L22" s="120"/>
      <c r="M22" s="120"/>
      <c r="N22" s="120"/>
      <c r="O22" s="120"/>
      <c r="P22" s="121"/>
    </row>
    <row r="23" spans="1:16">
      <c r="A23" s="12"/>
      <c r="B23" s="12"/>
      <c r="C23" s="12"/>
      <c r="D23" s="12"/>
      <c r="E23" s="12"/>
      <c r="F23" s="12"/>
      <c r="G23" s="12"/>
      <c r="H23" s="12"/>
      <c r="I23" s="12"/>
      <c r="J23" s="12"/>
      <c r="K23" s="12"/>
      <c r="L23" s="12"/>
      <c r="M23" s="12"/>
      <c r="N23" s="12"/>
      <c r="O23" s="12"/>
      <c r="P23" s="12"/>
    </row>
    <row r="24" spans="1:16" ht="21.75" thickBot="1">
      <c r="B24" s="12"/>
      <c r="C24" s="12"/>
      <c r="D24" s="12"/>
      <c r="E24" s="108" t="s">
        <v>117</v>
      </c>
      <c r="F24" s="12"/>
      <c r="G24" s="12"/>
      <c r="H24" s="12"/>
      <c r="I24" s="12"/>
      <c r="J24" s="12"/>
      <c r="K24" s="12"/>
      <c r="L24" s="12"/>
      <c r="M24" s="12"/>
      <c r="N24" s="12"/>
      <c r="O24" s="12"/>
      <c r="P24" s="12"/>
    </row>
    <row r="25" spans="1:16">
      <c r="A25" s="12"/>
      <c r="B25" s="122"/>
      <c r="C25" s="112"/>
      <c r="D25" s="112"/>
      <c r="E25" s="112"/>
      <c r="F25" s="112"/>
      <c r="G25" s="112"/>
      <c r="H25" s="112"/>
      <c r="I25" s="112"/>
      <c r="J25" s="112"/>
      <c r="K25" s="112"/>
      <c r="L25" s="112"/>
      <c r="M25" s="112"/>
      <c r="N25" s="112"/>
      <c r="O25" s="112"/>
      <c r="P25" s="123"/>
    </row>
    <row r="26" spans="1:16">
      <c r="A26" s="12"/>
      <c r="B26" s="124"/>
      <c r="C26" s="114" t="s">
        <v>107</v>
      </c>
      <c r="D26" s="27"/>
      <c r="E26" s="27" t="s">
        <v>713</v>
      </c>
      <c r="F26" s="27"/>
      <c r="G26" s="27"/>
      <c r="H26" s="27"/>
      <c r="I26" s="27"/>
      <c r="J26" s="517"/>
      <c r="K26" s="517"/>
      <c r="L26" s="517"/>
      <c r="M26" s="517"/>
      <c r="N26" s="517"/>
      <c r="O26" s="517"/>
      <c r="P26" s="116"/>
    </row>
    <row r="27" spans="1:16" ht="6.95" customHeight="1">
      <c r="A27" s="12"/>
      <c r="B27" s="124"/>
      <c r="C27" s="114"/>
      <c r="D27" s="27"/>
      <c r="E27" s="27"/>
      <c r="F27" s="27"/>
      <c r="G27" s="27"/>
      <c r="H27" s="27"/>
      <c r="I27" s="27"/>
      <c r="J27" s="27"/>
      <c r="K27" s="27"/>
      <c r="L27" s="27"/>
      <c r="M27" s="27"/>
      <c r="N27" s="27"/>
      <c r="O27" s="27"/>
      <c r="P27" s="116"/>
    </row>
    <row r="28" spans="1:16">
      <c r="A28" s="12"/>
      <c r="B28" s="124"/>
      <c r="C28" s="114" t="s">
        <v>109</v>
      </c>
      <c r="D28" s="27"/>
      <c r="E28" s="27" t="s">
        <v>714</v>
      </c>
      <c r="F28" s="27"/>
      <c r="G28" s="27"/>
      <c r="H28" s="27"/>
      <c r="I28" s="27"/>
      <c r="J28" s="519"/>
      <c r="K28" s="520"/>
      <c r="L28" s="125"/>
      <c r="M28" s="456" t="s">
        <v>702</v>
      </c>
      <c r="N28" s="521"/>
      <c r="O28" s="522"/>
      <c r="P28" s="477" t="s">
        <v>715</v>
      </c>
    </row>
    <row r="29" spans="1:16" ht="6.95" customHeight="1">
      <c r="A29" s="12"/>
      <c r="B29" s="124"/>
      <c r="C29" s="114"/>
      <c r="D29" s="27"/>
      <c r="E29" s="27"/>
      <c r="F29" s="27"/>
      <c r="G29" s="27"/>
      <c r="H29" s="27"/>
      <c r="I29" s="27"/>
      <c r="J29" s="27"/>
      <c r="K29" s="27"/>
      <c r="L29" s="27"/>
      <c r="M29" s="27"/>
      <c r="N29" s="27"/>
      <c r="O29" s="27"/>
      <c r="P29" s="116"/>
    </row>
    <row r="30" spans="1:16">
      <c r="A30" s="12"/>
      <c r="B30" s="124"/>
      <c r="C30" s="114" t="s">
        <v>111</v>
      </c>
      <c r="D30" s="27"/>
      <c r="E30" s="27" t="s">
        <v>110</v>
      </c>
      <c r="F30" s="27"/>
      <c r="G30" s="27"/>
      <c r="H30" s="27"/>
      <c r="I30" s="27"/>
      <c r="J30" s="517"/>
      <c r="K30" s="517"/>
      <c r="L30" s="517"/>
      <c r="M30" s="517"/>
      <c r="N30" s="517"/>
      <c r="O30" s="517"/>
      <c r="P30" s="116"/>
    </row>
    <row r="31" spans="1:16" ht="6.95" hidden="1" customHeight="1">
      <c r="A31" s="12"/>
      <c r="B31" s="124"/>
      <c r="C31" s="114"/>
      <c r="D31" s="27"/>
      <c r="E31" s="27"/>
      <c r="F31" s="27"/>
      <c r="G31" s="27"/>
      <c r="H31" s="27"/>
      <c r="I31" s="27"/>
      <c r="J31" s="27"/>
      <c r="K31" s="27"/>
      <c r="L31" s="27"/>
      <c r="M31" s="27"/>
      <c r="N31" s="27"/>
      <c r="O31" s="27"/>
      <c r="P31" s="116"/>
    </row>
    <row r="32" spans="1:16" ht="15.95" customHeight="1">
      <c r="A32" s="12"/>
      <c r="B32" s="124"/>
      <c r="C32" s="114" t="s">
        <v>490</v>
      </c>
      <c r="D32" s="27"/>
      <c r="E32" s="479" t="s">
        <v>491</v>
      </c>
      <c r="F32" s="27"/>
      <c r="G32" s="27"/>
      <c r="H32" s="27"/>
      <c r="I32" s="27"/>
      <c r="J32" s="517"/>
      <c r="K32" s="517"/>
      <c r="L32" s="517"/>
      <c r="M32" s="517"/>
      <c r="N32" s="517"/>
      <c r="O32" s="517"/>
      <c r="P32" s="116"/>
    </row>
    <row r="33" spans="1:16" ht="15.95" customHeight="1">
      <c r="A33" s="12"/>
      <c r="B33" s="124"/>
      <c r="C33" s="126" t="s">
        <v>492</v>
      </c>
      <c r="D33" s="27"/>
      <c r="E33" s="27" t="s">
        <v>488</v>
      </c>
      <c r="F33" s="27"/>
      <c r="G33" s="27"/>
      <c r="H33" s="27"/>
      <c r="I33" s="27"/>
      <c r="J33" s="518"/>
      <c r="K33" s="518"/>
      <c r="L33" s="518"/>
      <c r="M33" s="518"/>
      <c r="N33" s="518"/>
      <c r="O33" s="518"/>
      <c r="P33" s="116"/>
    </row>
    <row r="34" spans="1:16">
      <c r="A34" s="12"/>
      <c r="B34" s="124"/>
      <c r="C34" s="114" t="s">
        <v>113</v>
      </c>
      <c r="D34" s="27"/>
      <c r="E34" s="27" t="s">
        <v>716</v>
      </c>
      <c r="F34" s="27"/>
      <c r="G34" s="27"/>
      <c r="H34" s="27"/>
      <c r="I34" s="27"/>
      <c r="J34" s="517"/>
      <c r="K34" s="517"/>
      <c r="L34" s="517"/>
      <c r="M34" s="517"/>
      <c r="N34" s="517"/>
      <c r="O34" s="517"/>
      <c r="P34" s="116"/>
    </row>
    <row r="35" spans="1:16" ht="6.95" hidden="1" customHeight="1">
      <c r="A35" s="12"/>
      <c r="B35" s="124"/>
      <c r="C35" s="114"/>
      <c r="D35" s="27"/>
      <c r="E35" s="27"/>
      <c r="F35" s="27"/>
      <c r="G35" s="27"/>
      <c r="H35" s="27"/>
      <c r="I35" s="27"/>
      <c r="J35" s="27"/>
      <c r="K35" s="27"/>
      <c r="L35" s="27"/>
      <c r="M35" s="27"/>
      <c r="N35" s="27"/>
      <c r="O35" s="27"/>
      <c r="P35" s="116"/>
    </row>
    <row r="36" spans="1:16">
      <c r="A36" s="12"/>
      <c r="B36" s="124"/>
      <c r="C36" s="114" t="s">
        <v>115</v>
      </c>
      <c r="D36" s="27"/>
      <c r="E36" s="27" t="s">
        <v>717</v>
      </c>
      <c r="F36" s="27"/>
      <c r="G36" s="27"/>
      <c r="H36" s="125"/>
      <c r="I36" s="125"/>
      <c r="J36" s="517"/>
      <c r="K36" s="517"/>
      <c r="L36" s="517"/>
      <c r="M36" s="517"/>
      <c r="N36" s="517"/>
      <c r="O36" s="517"/>
      <c r="P36" s="116"/>
    </row>
    <row r="37" spans="1:16">
      <c r="A37" s="12"/>
      <c r="B37" s="124"/>
      <c r="C37" s="114"/>
      <c r="D37" s="27"/>
      <c r="E37" s="27" t="s">
        <v>718</v>
      </c>
      <c r="F37" s="27"/>
      <c r="G37" s="27"/>
      <c r="H37" s="27"/>
      <c r="I37" s="27"/>
      <c r="J37" s="518"/>
      <c r="K37" s="518"/>
      <c r="L37" s="518"/>
      <c r="M37" s="518"/>
      <c r="N37" s="518"/>
      <c r="O37" s="518"/>
      <c r="P37" s="116"/>
    </row>
    <row r="38" spans="1:16">
      <c r="A38" s="12"/>
      <c r="B38" s="124"/>
      <c r="C38" s="114"/>
      <c r="D38" s="27"/>
      <c r="E38" s="27" t="s">
        <v>719</v>
      </c>
      <c r="F38" s="27"/>
      <c r="G38" s="27"/>
      <c r="H38" s="27"/>
      <c r="I38" s="27"/>
      <c r="J38" s="518"/>
      <c r="K38" s="518"/>
      <c r="L38" s="518"/>
      <c r="M38" s="518"/>
      <c r="N38" s="518"/>
      <c r="O38" s="518"/>
      <c r="P38" s="116"/>
    </row>
    <row r="39" spans="1:16">
      <c r="A39" s="12"/>
      <c r="B39" s="124"/>
      <c r="C39" s="114"/>
      <c r="D39" s="27"/>
      <c r="E39" s="27" t="s">
        <v>720</v>
      </c>
      <c r="F39" s="27"/>
      <c r="G39" s="27"/>
      <c r="H39" s="27"/>
      <c r="I39" s="27"/>
      <c r="J39" s="518"/>
      <c r="K39" s="518"/>
      <c r="L39" s="518"/>
      <c r="M39" s="518"/>
      <c r="N39" s="518"/>
      <c r="O39" s="518"/>
      <c r="P39" s="116"/>
    </row>
    <row r="40" spans="1:16">
      <c r="A40" s="12"/>
      <c r="B40" s="124"/>
      <c r="C40" s="114"/>
      <c r="D40" s="27"/>
      <c r="E40" s="27" t="s">
        <v>721</v>
      </c>
      <c r="F40" s="27"/>
      <c r="G40" s="27"/>
      <c r="H40" s="27"/>
      <c r="I40" s="27"/>
      <c r="J40" s="518"/>
      <c r="K40" s="518"/>
      <c r="L40" s="518"/>
      <c r="M40" s="518"/>
      <c r="N40" s="518"/>
      <c r="O40" s="518"/>
      <c r="P40" s="116"/>
    </row>
    <row r="41" spans="1:16" ht="6.95" customHeight="1">
      <c r="A41" s="12"/>
      <c r="B41" s="124"/>
      <c r="C41" s="126"/>
      <c r="D41" s="27"/>
      <c r="E41" s="27"/>
      <c r="F41" s="27"/>
      <c r="G41" s="27"/>
      <c r="H41" s="27"/>
      <c r="I41" s="27"/>
      <c r="J41" s="27"/>
      <c r="K41" s="27"/>
      <c r="L41" s="27"/>
      <c r="M41" s="27"/>
      <c r="N41" s="27"/>
      <c r="O41" s="27"/>
      <c r="P41" s="116"/>
    </row>
    <row r="42" spans="1:16">
      <c r="A42" s="12"/>
      <c r="B42" s="124"/>
      <c r="C42" s="114" t="s">
        <v>123</v>
      </c>
      <c r="D42" s="27"/>
      <c r="E42" s="27" t="s">
        <v>722</v>
      </c>
      <c r="F42" s="27"/>
      <c r="G42" s="27"/>
      <c r="H42" s="27"/>
      <c r="I42" s="27"/>
      <c r="J42" s="517"/>
      <c r="K42" s="517"/>
      <c r="L42" s="517"/>
      <c r="M42" s="517"/>
      <c r="N42" s="517"/>
      <c r="O42" s="517"/>
      <c r="P42" s="116"/>
    </row>
    <row r="43" spans="1:16">
      <c r="A43" s="12"/>
      <c r="B43" s="124"/>
      <c r="C43" s="114"/>
      <c r="D43" s="27"/>
      <c r="E43" s="27"/>
      <c r="F43" s="27"/>
      <c r="G43" s="27"/>
      <c r="H43" s="27"/>
      <c r="I43" s="27"/>
      <c r="J43" s="27"/>
      <c r="K43" s="27"/>
      <c r="L43" s="27"/>
      <c r="M43" s="27"/>
      <c r="N43" s="27"/>
      <c r="O43" s="27"/>
      <c r="P43" s="116"/>
    </row>
    <row r="44" spans="1:16" ht="6.95" customHeight="1">
      <c r="A44" s="12"/>
      <c r="B44" s="124"/>
      <c r="C44" s="114"/>
      <c r="D44" s="27"/>
      <c r="E44" s="27"/>
      <c r="F44" s="27"/>
      <c r="G44" s="27"/>
      <c r="H44" s="27"/>
      <c r="I44" s="27"/>
      <c r="J44" s="27"/>
      <c r="K44" s="27"/>
      <c r="L44" s="27"/>
      <c r="M44" s="27"/>
      <c r="N44" s="27"/>
      <c r="O44" s="27"/>
      <c r="P44" s="116"/>
    </row>
    <row r="45" spans="1:16">
      <c r="A45" s="12"/>
      <c r="B45" s="124"/>
      <c r="C45" s="114" t="s">
        <v>125</v>
      </c>
      <c r="D45" s="27"/>
      <c r="E45" s="127" t="s">
        <v>723</v>
      </c>
      <c r="F45" s="127"/>
      <c r="G45" s="127"/>
      <c r="H45" s="127"/>
      <c r="I45" s="127"/>
      <c r="J45" s="523"/>
      <c r="K45" s="523"/>
      <c r="L45" s="523"/>
      <c r="M45" s="523"/>
      <c r="N45" s="523"/>
      <c r="O45" s="523"/>
      <c r="P45" s="116"/>
    </row>
    <row r="46" spans="1:16">
      <c r="A46" s="12"/>
      <c r="B46" s="124"/>
      <c r="C46" s="114"/>
      <c r="D46" s="27"/>
      <c r="E46" s="127" t="s">
        <v>724</v>
      </c>
      <c r="F46" s="127"/>
      <c r="G46" s="127"/>
      <c r="H46" s="127"/>
      <c r="I46" s="127"/>
      <c r="J46" s="523"/>
      <c r="K46" s="523"/>
      <c r="L46" s="523"/>
      <c r="M46" s="523"/>
      <c r="N46" s="523"/>
      <c r="O46" s="523"/>
      <c r="P46" s="116"/>
    </row>
    <row r="47" spans="1:16">
      <c r="A47" s="12"/>
      <c r="B47" s="124"/>
      <c r="C47" s="114"/>
      <c r="D47" s="27"/>
      <c r="E47" s="127" t="s">
        <v>725</v>
      </c>
      <c r="F47" s="127"/>
      <c r="G47" s="127"/>
      <c r="H47" s="127"/>
      <c r="I47" s="127"/>
      <c r="J47" s="523"/>
      <c r="K47" s="523"/>
      <c r="L47" s="523"/>
      <c r="M47" s="523"/>
      <c r="N47" s="523"/>
      <c r="O47" s="523"/>
      <c r="P47" s="116"/>
    </row>
    <row r="48" spans="1:16">
      <c r="A48" s="12"/>
      <c r="B48" s="124"/>
      <c r="C48" s="114"/>
      <c r="D48" s="27"/>
      <c r="E48" s="127" t="s">
        <v>726</v>
      </c>
      <c r="F48" s="127"/>
      <c r="G48" s="127"/>
      <c r="H48" s="127"/>
      <c r="I48" s="127"/>
      <c r="J48" s="523"/>
      <c r="K48" s="523"/>
      <c r="L48" s="523"/>
      <c r="M48" s="523"/>
      <c r="N48" s="523"/>
      <c r="O48" s="523"/>
      <c r="P48" s="116"/>
    </row>
    <row r="49" spans="1:16" ht="6.95" customHeight="1">
      <c r="A49" s="12"/>
      <c r="B49" s="124"/>
      <c r="C49" s="114"/>
      <c r="D49" s="27"/>
      <c r="E49" s="27"/>
      <c r="F49" s="27"/>
      <c r="G49" s="27"/>
      <c r="H49" s="27"/>
      <c r="I49" s="27"/>
      <c r="J49" s="27"/>
      <c r="K49" s="27"/>
      <c r="L49" s="27"/>
      <c r="M49" s="27"/>
      <c r="N49" s="27"/>
      <c r="O49" s="27"/>
      <c r="P49" s="116"/>
    </row>
    <row r="50" spans="1:16">
      <c r="A50" s="12"/>
      <c r="B50" s="124"/>
      <c r="C50" s="114" t="s">
        <v>129</v>
      </c>
      <c r="D50" s="27"/>
      <c r="E50" s="27" t="s">
        <v>130</v>
      </c>
      <c r="F50" s="27"/>
      <c r="G50" s="27"/>
      <c r="H50" s="27"/>
      <c r="I50" s="27"/>
      <c r="J50" s="524"/>
      <c r="K50" s="525"/>
      <c r="L50" s="525"/>
      <c r="M50" s="525"/>
      <c r="N50" s="525"/>
      <c r="O50" s="526"/>
      <c r="P50" s="116"/>
    </row>
    <row r="51" spans="1:16" ht="6.95" customHeight="1">
      <c r="A51" s="12"/>
      <c r="B51" s="124"/>
      <c r="C51" s="114"/>
      <c r="D51" s="27"/>
      <c r="E51" s="27"/>
      <c r="F51" s="27"/>
      <c r="G51" s="27"/>
      <c r="H51" s="27"/>
      <c r="I51" s="27"/>
      <c r="J51" s="27"/>
      <c r="K51" s="27"/>
      <c r="L51" s="27"/>
      <c r="M51" s="27"/>
      <c r="N51" s="27"/>
      <c r="O51" s="27"/>
      <c r="P51" s="116"/>
    </row>
    <row r="52" spans="1:16">
      <c r="A52" s="12"/>
      <c r="B52" s="12"/>
      <c r="C52" s="12"/>
      <c r="D52" s="12"/>
      <c r="E52" s="12"/>
      <c r="F52" s="12"/>
      <c r="G52" s="12"/>
      <c r="H52" s="12"/>
      <c r="I52" s="12"/>
      <c r="J52" s="12"/>
      <c r="K52" s="12"/>
      <c r="L52" s="12"/>
      <c r="M52" s="12"/>
      <c r="N52" s="12"/>
      <c r="O52" s="12"/>
      <c r="P52" s="12"/>
    </row>
    <row r="53" spans="1:16">
      <c r="A53" s="12"/>
      <c r="B53" s="12"/>
      <c r="C53" s="12"/>
      <c r="D53" s="12"/>
      <c r="E53" s="12"/>
      <c r="F53" s="12"/>
      <c r="G53" s="12"/>
      <c r="H53" s="12"/>
      <c r="I53" s="12"/>
      <c r="J53" s="12"/>
      <c r="K53" s="12"/>
      <c r="L53" s="12"/>
      <c r="M53" s="12"/>
      <c r="N53" s="12"/>
      <c r="O53" s="12"/>
      <c r="P53" s="12"/>
    </row>
    <row r="54" spans="1:16" ht="21.75" thickBot="1">
      <c r="A54" s="12"/>
      <c r="B54" s="12"/>
      <c r="C54" s="12"/>
      <c r="D54" s="108" t="s">
        <v>140</v>
      </c>
      <c r="E54" s="12"/>
      <c r="F54" s="12"/>
      <c r="G54" s="12"/>
      <c r="H54" s="12"/>
      <c r="I54" s="12"/>
      <c r="J54" s="12"/>
      <c r="K54" s="12"/>
      <c r="L54" s="12"/>
      <c r="M54" s="12"/>
      <c r="N54" s="12"/>
      <c r="O54" s="12"/>
      <c r="P54" s="12"/>
    </row>
    <row r="55" spans="1:16" ht="15">
      <c r="A55" s="12"/>
      <c r="B55" s="122"/>
      <c r="C55" s="112"/>
      <c r="D55" s="112"/>
      <c r="E55" s="112"/>
      <c r="F55" s="112"/>
      <c r="G55" s="112"/>
      <c r="H55" s="112"/>
      <c r="I55" s="112"/>
      <c r="J55" s="112"/>
      <c r="K55" s="112"/>
      <c r="L55" s="112"/>
      <c r="M55" s="112"/>
      <c r="N55" s="135" t="str">
        <f>IF(N56=1," ",IF(N56=2," ","Erreur! Monnaie non reconnue"))</f>
        <v xml:space="preserve"> </v>
      </c>
      <c r="O55" s="112"/>
      <c r="P55" s="123"/>
    </row>
    <row r="56" spans="1:16">
      <c r="A56" s="12"/>
      <c r="B56" s="136" t="s">
        <v>141</v>
      </c>
      <c r="C56" s="527" t="s">
        <v>727</v>
      </c>
      <c r="D56" s="527"/>
      <c r="E56" s="527"/>
      <c r="F56" s="527"/>
      <c r="G56" s="527"/>
      <c r="H56" s="527"/>
      <c r="I56" s="527"/>
      <c r="J56" s="527"/>
      <c r="K56" s="527"/>
      <c r="L56" s="125"/>
      <c r="M56" s="125" t="s">
        <v>143</v>
      </c>
      <c r="N56" s="138">
        <v>1</v>
      </c>
      <c r="O56" s="139" t="s">
        <v>144</v>
      </c>
      <c r="P56" s="140"/>
    </row>
    <row r="57" spans="1:16">
      <c r="A57" s="12"/>
      <c r="B57" s="136"/>
      <c r="C57" s="137"/>
      <c r="D57" s="137"/>
      <c r="E57" s="137"/>
      <c r="F57" s="137"/>
      <c r="G57" s="137"/>
      <c r="H57" s="137"/>
      <c r="I57" s="137"/>
      <c r="J57" s="137"/>
      <c r="K57" s="137"/>
      <c r="L57" s="125"/>
      <c r="M57" s="521" t="s">
        <v>145</v>
      </c>
      <c r="N57" s="522"/>
      <c r="O57" s="139"/>
      <c r="P57" s="140"/>
    </row>
    <row r="58" spans="1:16">
      <c r="A58" s="12"/>
      <c r="B58" s="136"/>
      <c r="C58" s="27" t="s">
        <v>728</v>
      </c>
      <c r="D58" s="27"/>
      <c r="E58" s="27"/>
      <c r="F58" s="27"/>
      <c r="G58" s="27"/>
      <c r="H58" s="27"/>
      <c r="I58" s="27"/>
      <c r="J58" s="27"/>
      <c r="K58" s="27"/>
      <c r="L58" s="27"/>
      <c r="M58" s="528"/>
      <c r="N58" s="528"/>
      <c r="O58" s="141" t="str">
        <f>IF($N$56=1,"USD",IF($N$56=2,"HTG","???"))</f>
        <v>USD</v>
      </c>
      <c r="P58" s="116"/>
    </row>
    <row r="59" spans="1:16">
      <c r="A59" s="12"/>
      <c r="B59" s="136"/>
      <c r="C59" s="27" t="s">
        <v>729</v>
      </c>
      <c r="D59" s="27"/>
      <c r="E59" s="27"/>
      <c r="F59" s="27"/>
      <c r="G59" s="27"/>
      <c r="H59" s="27"/>
      <c r="I59" s="125"/>
      <c r="J59" s="125"/>
      <c r="K59" s="125"/>
      <c r="L59" s="125"/>
      <c r="M59" s="528"/>
      <c r="N59" s="528"/>
      <c r="O59" s="141" t="str">
        <f t="shared" ref="O59:O65" si="0">IF($N$56=1,"USD",IF($N$56=2,"HTG","???"))</f>
        <v>USD</v>
      </c>
      <c r="P59" s="116"/>
    </row>
    <row r="60" spans="1:16">
      <c r="A60" s="12"/>
      <c r="B60" s="136"/>
      <c r="C60" s="27" t="s">
        <v>730</v>
      </c>
      <c r="D60" s="27"/>
      <c r="E60" s="27"/>
      <c r="F60" s="27"/>
      <c r="G60" s="27"/>
      <c r="H60" s="27"/>
      <c r="I60" s="27"/>
      <c r="J60" s="27"/>
      <c r="K60" s="27"/>
      <c r="L60" s="27"/>
      <c r="M60" s="528"/>
      <c r="N60" s="528"/>
      <c r="O60" s="141" t="str">
        <f t="shared" si="0"/>
        <v>USD</v>
      </c>
      <c r="P60" s="116"/>
    </row>
    <row r="61" spans="1:16">
      <c r="A61" s="12"/>
      <c r="B61" s="136"/>
      <c r="C61" s="27" t="s">
        <v>731</v>
      </c>
      <c r="D61" s="27"/>
      <c r="E61" s="27"/>
      <c r="F61" s="27"/>
      <c r="G61" s="27"/>
      <c r="H61" s="27"/>
      <c r="I61" s="125"/>
      <c r="J61" s="125"/>
      <c r="K61" s="125"/>
      <c r="L61" s="125"/>
      <c r="M61" s="528"/>
      <c r="N61" s="528"/>
      <c r="O61" s="141" t="str">
        <f t="shared" si="0"/>
        <v>USD</v>
      </c>
      <c r="P61" s="116"/>
    </row>
    <row r="62" spans="1:16">
      <c r="A62" s="12"/>
      <c r="B62" s="136"/>
      <c r="C62" s="27" t="s">
        <v>732</v>
      </c>
      <c r="D62" s="27"/>
      <c r="E62" s="27"/>
      <c r="F62" s="27"/>
      <c r="G62" s="27"/>
      <c r="H62" s="27"/>
      <c r="I62" s="27"/>
      <c r="J62" s="27"/>
      <c r="K62" s="27"/>
      <c r="L62" s="27"/>
      <c r="M62" s="528"/>
      <c r="N62" s="528"/>
      <c r="O62" s="141" t="str">
        <f t="shared" si="0"/>
        <v>USD</v>
      </c>
      <c r="P62" s="116"/>
    </row>
    <row r="63" spans="1:16">
      <c r="A63" s="12"/>
      <c r="B63" s="136"/>
      <c r="C63" s="27" t="s">
        <v>733</v>
      </c>
      <c r="D63" s="27"/>
      <c r="E63" s="27"/>
      <c r="F63" s="27"/>
      <c r="G63" s="27"/>
      <c r="H63" s="27"/>
      <c r="I63" s="125"/>
      <c r="J63" s="125"/>
      <c r="K63" s="125"/>
      <c r="L63" s="125"/>
      <c r="M63" s="528"/>
      <c r="N63" s="528"/>
      <c r="O63" s="141" t="str">
        <f t="shared" si="0"/>
        <v>USD</v>
      </c>
      <c r="P63" s="116"/>
    </row>
    <row r="64" spans="1:16">
      <c r="A64" s="12"/>
      <c r="B64" s="142"/>
      <c r="C64" s="27" t="s">
        <v>734</v>
      </c>
      <c r="D64" s="27"/>
      <c r="E64" s="27"/>
      <c r="F64" s="27"/>
      <c r="G64" s="27"/>
      <c r="H64" s="27"/>
      <c r="I64" s="27"/>
      <c r="J64" s="27"/>
      <c r="K64" s="27"/>
      <c r="L64" s="27"/>
      <c r="M64" s="528"/>
      <c r="N64" s="528"/>
      <c r="O64" s="141" t="str">
        <f t="shared" si="0"/>
        <v>USD</v>
      </c>
      <c r="P64" s="116"/>
    </row>
    <row r="65" spans="1:16">
      <c r="A65" s="12"/>
      <c r="B65" s="136"/>
      <c r="C65" s="527" t="s">
        <v>735</v>
      </c>
      <c r="D65" s="527"/>
      <c r="E65" s="527"/>
      <c r="F65" s="527"/>
      <c r="G65" s="527"/>
      <c r="H65" s="527"/>
      <c r="I65" s="527"/>
      <c r="J65" s="527"/>
      <c r="K65" s="527"/>
      <c r="L65" s="125"/>
      <c r="M65" s="529"/>
      <c r="N65" s="529"/>
      <c r="O65" s="141" t="str">
        <f t="shared" si="0"/>
        <v>USD</v>
      </c>
      <c r="P65" s="116"/>
    </row>
    <row r="66" spans="1:16">
      <c r="A66" s="12"/>
      <c r="B66" s="124"/>
      <c r="C66" s="27"/>
      <c r="D66" s="27"/>
      <c r="E66" s="27"/>
      <c r="F66" s="27"/>
      <c r="G66" s="27"/>
      <c r="H66" s="27"/>
      <c r="I66" s="27"/>
      <c r="J66" s="27"/>
      <c r="K66" s="27"/>
      <c r="L66" s="27"/>
      <c r="M66" s="27"/>
      <c r="N66" s="27"/>
      <c r="O66" s="27"/>
      <c r="P66" s="116"/>
    </row>
    <row r="67" spans="1:16">
      <c r="A67" s="12"/>
      <c r="B67" s="124"/>
      <c r="C67" s="27" t="s">
        <v>736</v>
      </c>
      <c r="D67" s="27"/>
      <c r="E67" s="27"/>
      <c r="F67" s="27"/>
      <c r="G67" s="27"/>
      <c r="H67" s="27"/>
      <c r="I67" s="27"/>
      <c r="J67" s="27"/>
      <c r="K67" s="143"/>
      <c r="L67" s="27"/>
      <c r="M67" s="27"/>
      <c r="N67" s="143"/>
      <c r="O67" s="27"/>
      <c r="P67" s="116"/>
    </row>
    <row r="68" spans="1:16">
      <c r="A68" s="12"/>
      <c r="B68" s="124"/>
      <c r="C68" s="530" t="s">
        <v>149</v>
      </c>
      <c r="D68" s="531"/>
      <c r="E68" s="531"/>
      <c r="F68" s="531"/>
      <c r="G68" s="532"/>
      <c r="H68" s="27"/>
      <c r="I68" s="536" t="s">
        <v>150</v>
      </c>
      <c r="J68" s="537"/>
      <c r="K68" s="480" t="s">
        <v>143</v>
      </c>
      <c r="L68" s="536" t="s">
        <v>347</v>
      </c>
      <c r="M68" s="537"/>
      <c r="N68" s="481" t="s">
        <v>143</v>
      </c>
      <c r="O68" s="27"/>
      <c r="P68" s="116"/>
    </row>
    <row r="69" spans="1:16">
      <c r="A69" s="12"/>
      <c r="B69" s="124"/>
      <c r="C69" s="533"/>
      <c r="D69" s="534"/>
      <c r="E69" s="534"/>
      <c r="F69" s="534"/>
      <c r="G69" s="535"/>
      <c r="H69" s="27"/>
      <c r="I69" s="538" t="s">
        <v>151</v>
      </c>
      <c r="J69" s="539"/>
      <c r="K69" s="482" t="s">
        <v>152</v>
      </c>
      <c r="L69" s="540" t="s">
        <v>629</v>
      </c>
      <c r="M69" s="541"/>
      <c r="N69" s="483" t="s">
        <v>152</v>
      </c>
      <c r="O69" s="27"/>
      <c r="P69" s="116"/>
    </row>
    <row r="70" spans="1:16">
      <c r="A70" s="12"/>
      <c r="B70" s="124"/>
      <c r="C70" s="518"/>
      <c r="D70" s="518"/>
      <c r="E70" s="518"/>
      <c r="F70" s="518"/>
      <c r="G70" s="518"/>
      <c r="H70" s="27"/>
      <c r="I70" s="542"/>
      <c r="J70" s="543"/>
      <c r="K70" s="93"/>
      <c r="L70" s="544"/>
      <c r="M70" s="544"/>
      <c r="N70" s="93"/>
      <c r="O70" s="145" t="str">
        <f t="shared" ref="O70:O75" si="1">IF(I70&lt;=0," ",IF(K70&lt;&gt;N70,"Monnaie contradictoire",IF(AND(K70&lt;&gt;1,K70&lt;&gt;2),"monnaie non reconnue",IF(AND(N70&lt;&gt;1,N70&lt;&gt;2),"Monnaie non reconnue"," "))))</f>
        <v xml:space="preserve"> </v>
      </c>
      <c r="P70" s="116"/>
    </row>
    <row r="71" spans="1:16">
      <c r="A71" s="12"/>
      <c r="B71" s="124"/>
      <c r="C71" s="517"/>
      <c r="D71" s="517"/>
      <c r="E71" s="517"/>
      <c r="F71" s="517"/>
      <c r="G71" s="517"/>
      <c r="H71" s="27"/>
      <c r="I71" s="542"/>
      <c r="J71" s="543"/>
      <c r="K71" s="93"/>
      <c r="L71" s="544"/>
      <c r="M71" s="544"/>
      <c r="N71" s="93"/>
      <c r="O71" s="145" t="str">
        <f t="shared" si="1"/>
        <v xml:space="preserve"> </v>
      </c>
      <c r="P71" s="116"/>
    </row>
    <row r="72" spans="1:16">
      <c r="A72" s="12"/>
      <c r="B72" s="124"/>
      <c r="C72" s="517"/>
      <c r="D72" s="517"/>
      <c r="E72" s="517"/>
      <c r="F72" s="517"/>
      <c r="G72" s="517"/>
      <c r="H72" s="27"/>
      <c r="I72" s="542"/>
      <c r="J72" s="543"/>
      <c r="K72" s="93"/>
      <c r="L72" s="544"/>
      <c r="M72" s="544"/>
      <c r="N72" s="93"/>
      <c r="O72" s="145" t="str">
        <f t="shared" si="1"/>
        <v xml:space="preserve"> </v>
      </c>
      <c r="P72" s="116"/>
    </row>
    <row r="73" spans="1:16">
      <c r="A73" s="12"/>
      <c r="B73" s="124"/>
      <c r="C73" s="517"/>
      <c r="D73" s="517"/>
      <c r="E73" s="517"/>
      <c r="F73" s="517"/>
      <c r="G73" s="517"/>
      <c r="H73" s="27"/>
      <c r="I73" s="542"/>
      <c r="J73" s="543"/>
      <c r="K73" s="93"/>
      <c r="L73" s="544"/>
      <c r="M73" s="544"/>
      <c r="N73" s="93"/>
      <c r="O73" s="145" t="str">
        <f t="shared" si="1"/>
        <v xml:space="preserve"> </v>
      </c>
      <c r="P73" s="116"/>
    </row>
    <row r="74" spans="1:16">
      <c r="A74" s="12"/>
      <c r="B74" s="124"/>
      <c r="C74" s="517"/>
      <c r="D74" s="517"/>
      <c r="E74" s="517"/>
      <c r="F74" s="517"/>
      <c r="G74" s="517"/>
      <c r="H74" s="27"/>
      <c r="I74" s="542"/>
      <c r="J74" s="543"/>
      <c r="K74" s="93"/>
      <c r="L74" s="544"/>
      <c r="M74" s="544"/>
      <c r="N74" s="93"/>
      <c r="O74" s="145" t="str">
        <f t="shared" si="1"/>
        <v xml:space="preserve"> </v>
      </c>
      <c r="P74" s="116"/>
    </row>
    <row r="75" spans="1:16">
      <c r="A75" s="12"/>
      <c r="B75" s="124"/>
      <c r="C75" s="517"/>
      <c r="D75" s="517"/>
      <c r="E75" s="517"/>
      <c r="F75" s="517"/>
      <c r="G75" s="517"/>
      <c r="H75" s="27"/>
      <c r="I75" s="542"/>
      <c r="J75" s="543"/>
      <c r="K75" s="93"/>
      <c r="L75" s="544"/>
      <c r="M75" s="544"/>
      <c r="N75" s="93"/>
      <c r="O75" s="145" t="str">
        <f t="shared" si="1"/>
        <v xml:space="preserve"> </v>
      </c>
      <c r="P75" s="116"/>
    </row>
    <row r="76" spans="1:16" ht="13.5" thickBot="1">
      <c r="A76" s="12"/>
      <c r="B76" s="119"/>
      <c r="C76" s="120"/>
      <c r="D76" s="120"/>
      <c r="E76" s="120"/>
      <c r="F76" s="120"/>
      <c r="G76" s="120"/>
      <c r="H76" s="120"/>
      <c r="I76" s="120"/>
      <c r="J76" s="120"/>
      <c r="K76" s="120"/>
      <c r="L76" s="120"/>
      <c r="M76" s="120"/>
      <c r="N76" s="120"/>
      <c r="O76" s="120"/>
      <c r="P76" s="121"/>
    </row>
    <row r="77" spans="1:16">
      <c r="A77" s="12"/>
      <c r="B77" s="12"/>
      <c r="C77" s="12"/>
      <c r="D77" s="12"/>
      <c r="E77" s="12"/>
      <c r="F77" s="12"/>
      <c r="G77" s="12"/>
      <c r="H77" s="12"/>
      <c r="I77" s="12"/>
      <c r="J77" s="12"/>
      <c r="K77" s="12"/>
      <c r="L77" s="12"/>
      <c r="M77" s="12"/>
      <c r="N77" s="12"/>
      <c r="O77" s="12"/>
      <c r="P77" s="12"/>
    </row>
    <row r="78" spans="1:16">
      <c r="A78" s="12"/>
      <c r="B78" s="146" t="s">
        <v>153</v>
      </c>
      <c r="C78" s="27" t="s">
        <v>737</v>
      </c>
      <c r="D78" s="27"/>
      <c r="E78" s="27"/>
      <c r="F78" s="27"/>
      <c r="G78" s="27"/>
      <c r="H78" s="27"/>
      <c r="I78" s="27"/>
      <c r="J78" s="27"/>
      <c r="K78" s="27"/>
      <c r="L78" s="27"/>
      <c r="M78" s="27"/>
      <c r="N78" s="12"/>
      <c r="O78" s="12"/>
      <c r="P78" s="12"/>
    </row>
    <row r="79" spans="1:16">
      <c r="A79" s="12"/>
      <c r="B79" s="12"/>
      <c r="C79" s="147"/>
      <c r="D79" s="147"/>
      <c r="E79" s="147"/>
      <c r="F79" s="147"/>
      <c r="G79" s="147"/>
      <c r="H79" s="27"/>
      <c r="I79" s="545" t="s">
        <v>155</v>
      </c>
      <c r="J79" s="546"/>
      <c r="K79" s="115" t="s">
        <v>143</v>
      </c>
      <c r="L79" s="536" t="s">
        <v>156</v>
      </c>
      <c r="M79" s="537"/>
      <c r="N79" s="51" t="s">
        <v>143</v>
      </c>
      <c r="O79" s="12"/>
      <c r="P79" s="12"/>
    </row>
    <row r="80" spans="1:16">
      <c r="A80" s="12"/>
      <c r="B80" s="12"/>
      <c r="C80" s="147"/>
      <c r="D80" s="147"/>
      <c r="E80" s="147"/>
      <c r="F80" s="147"/>
      <c r="G80" s="147"/>
      <c r="H80" s="27"/>
      <c r="I80" s="547"/>
      <c r="J80" s="548"/>
      <c r="K80" s="115"/>
      <c r="L80" s="547"/>
      <c r="M80" s="548"/>
      <c r="N80" s="484"/>
      <c r="O80" s="12"/>
      <c r="P80" s="12"/>
    </row>
    <row r="81" spans="1:16">
      <c r="A81" s="12"/>
      <c r="B81" s="12"/>
      <c r="C81" s="549" t="s">
        <v>738</v>
      </c>
      <c r="D81" s="549"/>
      <c r="E81" s="549"/>
      <c r="F81" s="549"/>
      <c r="G81" s="549"/>
      <c r="H81" s="27"/>
      <c r="I81" s="518"/>
      <c r="J81" s="518"/>
      <c r="K81" s="93"/>
      <c r="L81" s="518"/>
      <c r="M81" s="518"/>
      <c r="N81" s="485"/>
      <c r="O81" s="12"/>
      <c r="P81" s="12"/>
    </row>
    <row r="82" spans="1:16">
      <c r="A82" s="12"/>
      <c r="B82" s="12"/>
      <c r="C82" s="549" t="s">
        <v>739</v>
      </c>
      <c r="D82" s="549"/>
      <c r="E82" s="549"/>
      <c r="F82" s="549"/>
      <c r="G82" s="549"/>
      <c r="H82" s="27"/>
      <c r="I82" s="553"/>
      <c r="J82" s="553"/>
      <c r="K82" s="93"/>
      <c r="L82" s="518"/>
      <c r="M82" s="518"/>
      <c r="N82" s="89"/>
      <c r="O82" s="12"/>
      <c r="P82" s="12"/>
    </row>
    <row r="83" spans="1:16">
      <c r="A83" s="12"/>
      <c r="B83" s="12"/>
      <c r="C83" s="554" t="s">
        <v>740</v>
      </c>
      <c r="D83" s="554"/>
      <c r="E83" s="554"/>
      <c r="F83" s="554"/>
      <c r="G83" s="554"/>
      <c r="H83" s="151" t="str">
        <f>IF(I83=0," ",IF(K83=1,"$",IF(K83=2,"G","?")))</f>
        <v xml:space="preserve"> </v>
      </c>
      <c r="I83" s="555"/>
      <c r="J83" s="555"/>
      <c r="K83" s="93"/>
      <c r="L83" s="518"/>
      <c r="M83" s="518"/>
      <c r="N83" s="152"/>
      <c r="O83" s="145" t="str">
        <f>IF(I83&lt;=0," ",IF(K83&lt;&gt;N83,"Monnaie contradictoire",IF(AND(K83&lt;&gt;1,K83&lt;&gt;2),"monnaie non reconnue",IF(AND(N83&lt;&gt;1,N83&lt;&gt;2),"Monnaie non reconnue"," "))))</f>
        <v xml:space="preserve"> </v>
      </c>
      <c r="P83" s="12"/>
    </row>
    <row r="84" spans="1:16">
      <c r="A84" s="12"/>
      <c r="B84" s="12"/>
      <c r="C84" s="550" t="s">
        <v>5</v>
      </c>
      <c r="D84" s="550"/>
      <c r="E84" s="550"/>
      <c r="F84" s="550"/>
      <c r="G84" s="550"/>
      <c r="H84" s="27"/>
      <c r="I84" s="551"/>
      <c r="J84" s="551"/>
      <c r="K84" s="93"/>
      <c r="L84" s="518"/>
      <c r="M84" s="518"/>
      <c r="N84" s="89"/>
      <c r="O84" s="12"/>
      <c r="P84" s="12"/>
    </row>
    <row r="85" spans="1:16">
      <c r="A85" s="12"/>
      <c r="B85" s="12"/>
      <c r="C85" s="552"/>
      <c r="D85" s="552"/>
      <c r="E85" s="552"/>
      <c r="F85" s="552"/>
      <c r="G85" s="552"/>
      <c r="H85" s="27"/>
      <c r="I85" s="518"/>
      <c r="J85" s="518"/>
      <c r="K85" s="93" t="str">
        <f>IF(COUNT(I85)&gt;0,CONCATENATE(I85,"e")," ")</f>
        <v xml:space="preserve"> </v>
      </c>
      <c r="L85" s="518"/>
      <c r="M85" s="518"/>
      <c r="N85" s="89"/>
      <c r="O85" s="12"/>
      <c r="P85" s="12"/>
    </row>
    <row r="86" spans="1:16">
      <c r="A86" s="12"/>
      <c r="B86" s="12"/>
      <c r="C86" s="558"/>
      <c r="D86" s="558"/>
      <c r="E86" s="558"/>
      <c r="F86" s="558"/>
      <c r="G86" s="558"/>
      <c r="H86" s="27"/>
      <c r="I86" s="558"/>
      <c r="J86" s="558"/>
      <c r="K86" s="27"/>
      <c r="L86" s="558"/>
      <c r="M86" s="558"/>
      <c r="N86" s="12"/>
      <c r="O86" s="12"/>
      <c r="P86" s="12"/>
    </row>
    <row r="87" spans="1:16" ht="6.95" customHeight="1">
      <c r="A87" s="12"/>
      <c r="B87" s="12"/>
      <c r="C87" s="12"/>
      <c r="D87" s="12"/>
      <c r="E87" s="12"/>
      <c r="F87" s="12"/>
      <c r="G87" s="12"/>
      <c r="H87" s="12"/>
      <c r="I87" s="12"/>
      <c r="J87" s="12"/>
      <c r="K87" s="12"/>
      <c r="L87" s="12"/>
      <c r="M87" s="12"/>
      <c r="N87" s="12"/>
      <c r="O87" s="12"/>
      <c r="P87" s="12"/>
    </row>
    <row r="88" spans="1:16">
      <c r="A88" s="12"/>
      <c r="B88" s="27" t="s">
        <v>162</v>
      </c>
      <c r="C88" s="27" t="s">
        <v>163</v>
      </c>
      <c r="D88" s="27"/>
      <c r="E88" s="27"/>
      <c r="F88" s="27"/>
      <c r="G88" s="27"/>
      <c r="H88" s="27"/>
      <c r="I88" s="27"/>
      <c r="J88" s="27"/>
      <c r="K88" s="27"/>
      <c r="L88" s="12"/>
      <c r="M88" s="12"/>
      <c r="N88" s="12"/>
      <c r="O88" s="12"/>
      <c r="P88" s="12"/>
    </row>
    <row r="89" spans="1:16" ht="15">
      <c r="A89" s="12"/>
      <c r="B89" s="12"/>
      <c r="C89" s="12"/>
      <c r="D89" s="12"/>
      <c r="E89" s="12"/>
      <c r="F89" s="559" t="s">
        <v>155</v>
      </c>
      <c r="G89" s="560"/>
      <c r="H89" s="560"/>
      <c r="I89" s="560"/>
      <c r="J89" s="560"/>
      <c r="K89" s="561"/>
      <c r="L89" s="12"/>
      <c r="M89" s="559" t="s">
        <v>164</v>
      </c>
      <c r="N89" s="560"/>
      <c r="O89" s="560"/>
      <c r="P89" s="561"/>
    </row>
    <row r="90" spans="1:16">
      <c r="A90" s="12"/>
      <c r="B90" s="12" t="s">
        <v>165</v>
      </c>
      <c r="C90" s="154"/>
      <c r="D90" s="154"/>
      <c r="E90" s="154"/>
      <c r="F90" s="301" t="s">
        <v>143</v>
      </c>
      <c r="G90" s="155" t="s">
        <v>347</v>
      </c>
      <c r="H90" s="12"/>
      <c r="I90" s="12" t="s">
        <v>348</v>
      </c>
      <c r="J90" s="12"/>
      <c r="K90" s="156" t="s">
        <v>635</v>
      </c>
      <c r="L90" s="12"/>
      <c r="M90" s="157" t="s">
        <v>349</v>
      </c>
      <c r="N90" s="157" t="s">
        <v>350</v>
      </c>
      <c r="O90" s="157"/>
      <c r="P90" s="157" t="s">
        <v>635</v>
      </c>
    </row>
    <row r="91" spans="1:16">
      <c r="A91" s="12"/>
      <c r="B91" s="12"/>
      <c r="C91" s="12"/>
      <c r="D91" s="12"/>
      <c r="E91" s="12"/>
      <c r="F91" s="302" t="s">
        <v>152</v>
      </c>
      <c r="G91" s="12"/>
      <c r="H91" s="12"/>
      <c r="I91" s="12" t="s">
        <v>52</v>
      </c>
      <c r="J91" s="12"/>
      <c r="K91" s="12"/>
      <c r="L91" s="12"/>
      <c r="M91" s="157" t="s">
        <v>351</v>
      </c>
      <c r="N91" s="157" t="s">
        <v>52</v>
      </c>
      <c r="O91" s="297" t="s">
        <v>352</v>
      </c>
      <c r="P91" s="157"/>
    </row>
    <row r="92" spans="1:16">
      <c r="A92" s="12"/>
      <c r="B92" s="556"/>
      <c r="C92" s="556"/>
      <c r="D92" s="556"/>
      <c r="E92" s="187" t="str">
        <f t="shared" ref="E92:E97" si="2">IF(G92&lt;=0," ",IF(F92=1,"USD",IF(F92=2,"HTG","erreur--&gt;")))</f>
        <v xml:space="preserve"> </v>
      </c>
      <c r="F92" s="89"/>
      <c r="G92" s="158"/>
      <c r="H92" s="12"/>
      <c r="I92" s="158"/>
      <c r="J92" s="159" t="str">
        <f t="shared" ref="J92:J97" si="3">IF(G92&lt;=0," ",IF(OR(OR(OR(OR(OR(OR(K92="Courant",K92="A signaler",K92="Faible",K92="Douteux",K92="Perte")))))),$O$91,"?"))</f>
        <v xml:space="preserve"> </v>
      </c>
      <c r="K92" s="160" t="s">
        <v>741</v>
      </c>
      <c r="L92" s="12"/>
      <c r="M92" s="158">
        <f t="shared" ref="M92:M97" si="4">G92</f>
        <v>0</v>
      </c>
      <c r="N92" s="158"/>
      <c r="O92" s="161" t="str">
        <f t="shared" ref="O92:O97" si="5">IF(M92&lt;=0," ",IF(OR(OR(OR(OR(OR(OR(P92="Courant",P92="A signaler",P92="Faible",P92="Douteux",P92="Perte")))))),$O$91,"Erreur!"))</f>
        <v xml:space="preserve"> </v>
      </c>
      <c r="P92" s="158" t="str">
        <f t="shared" ref="P92:P97" si="6">K92</f>
        <v>courant</v>
      </c>
    </row>
    <row r="93" spans="1:16">
      <c r="A93" s="12"/>
      <c r="B93" s="556"/>
      <c r="C93" s="556"/>
      <c r="D93" s="556"/>
      <c r="E93" s="187" t="str">
        <f t="shared" si="2"/>
        <v xml:space="preserve"> </v>
      </c>
      <c r="F93" s="89"/>
      <c r="G93" s="158"/>
      <c r="H93" s="12"/>
      <c r="I93" s="158"/>
      <c r="J93" s="159" t="str">
        <f t="shared" si="3"/>
        <v xml:space="preserve"> </v>
      </c>
      <c r="K93" s="160" t="s">
        <v>501</v>
      </c>
      <c r="L93" s="12"/>
      <c r="M93" s="158">
        <f t="shared" si="4"/>
        <v>0</v>
      </c>
      <c r="N93" s="158"/>
      <c r="O93" s="161" t="str">
        <f t="shared" si="5"/>
        <v xml:space="preserve"> </v>
      </c>
      <c r="P93" s="158" t="str">
        <f t="shared" si="6"/>
        <v>A signaler</v>
      </c>
    </row>
    <row r="94" spans="1:16">
      <c r="A94" s="12"/>
      <c r="B94" s="556"/>
      <c r="C94" s="556"/>
      <c r="D94" s="556"/>
      <c r="E94" s="187" t="str">
        <f t="shared" si="2"/>
        <v xml:space="preserve"> </v>
      </c>
      <c r="F94" s="89"/>
      <c r="G94" s="158"/>
      <c r="H94" s="12"/>
      <c r="I94" s="158"/>
      <c r="J94" s="159" t="str">
        <f t="shared" si="3"/>
        <v xml:space="preserve"> </v>
      </c>
      <c r="K94" s="160" t="s">
        <v>742</v>
      </c>
      <c r="L94" s="12"/>
      <c r="M94" s="158">
        <f t="shared" si="4"/>
        <v>0</v>
      </c>
      <c r="N94" s="158"/>
      <c r="O94" s="161" t="str">
        <f t="shared" si="5"/>
        <v xml:space="preserve"> </v>
      </c>
      <c r="P94" s="158" t="str">
        <f t="shared" si="6"/>
        <v>douteux</v>
      </c>
    </row>
    <row r="95" spans="1:16">
      <c r="A95" s="12"/>
      <c r="B95" s="556"/>
      <c r="C95" s="556"/>
      <c r="D95" s="556"/>
      <c r="E95" s="187" t="str">
        <f t="shared" si="2"/>
        <v xml:space="preserve"> </v>
      </c>
      <c r="F95" s="89"/>
      <c r="G95" s="158"/>
      <c r="H95" s="12"/>
      <c r="I95" s="158"/>
      <c r="J95" s="159" t="str">
        <f t="shared" si="3"/>
        <v xml:space="preserve"> </v>
      </c>
      <c r="K95" s="160" t="s">
        <v>741</v>
      </c>
      <c r="L95" s="12"/>
      <c r="M95" s="158">
        <f t="shared" si="4"/>
        <v>0</v>
      </c>
      <c r="N95" s="158"/>
      <c r="O95" s="161" t="str">
        <f t="shared" si="5"/>
        <v xml:space="preserve"> </v>
      </c>
      <c r="P95" s="158" t="str">
        <f t="shared" si="6"/>
        <v>courant</v>
      </c>
    </row>
    <row r="96" spans="1:16">
      <c r="A96" s="12"/>
      <c r="B96" s="556"/>
      <c r="C96" s="556"/>
      <c r="D96" s="556"/>
      <c r="E96" s="187" t="str">
        <f t="shared" si="2"/>
        <v xml:space="preserve"> </v>
      </c>
      <c r="F96" s="89"/>
      <c r="G96" s="158"/>
      <c r="H96" s="12"/>
      <c r="I96" s="158"/>
      <c r="J96" s="159" t="str">
        <f t="shared" si="3"/>
        <v xml:space="preserve"> </v>
      </c>
      <c r="K96" s="160" t="s">
        <v>741</v>
      </c>
      <c r="L96" s="12"/>
      <c r="M96" s="158">
        <f t="shared" si="4"/>
        <v>0</v>
      </c>
      <c r="N96" s="158"/>
      <c r="O96" s="161" t="str">
        <f t="shared" si="5"/>
        <v xml:space="preserve"> </v>
      </c>
      <c r="P96" s="158" t="str">
        <f t="shared" si="6"/>
        <v>courant</v>
      </c>
    </row>
    <row r="97" spans="1:16">
      <c r="A97" s="12"/>
      <c r="B97" s="556"/>
      <c r="C97" s="556"/>
      <c r="D97" s="556"/>
      <c r="E97" s="187" t="str">
        <f t="shared" si="2"/>
        <v xml:space="preserve"> </v>
      </c>
      <c r="F97" s="89"/>
      <c r="G97" s="158"/>
      <c r="H97" s="12"/>
      <c r="I97" s="158"/>
      <c r="J97" s="159" t="str">
        <f t="shared" si="3"/>
        <v xml:space="preserve"> </v>
      </c>
      <c r="K97" s="160" t="s">
        <v>501</v>
      </c>
      <c r="L97" s="12"/>
      <c r="M97" s="158">
        <f t="shared" si="4"/>
        <v>0</v>
      </c>
      <c r="N97" s="158"/>
      <c r="O97" s="161" t="str">
        <f t="shared" si="5"/>
        <v xml:space="preserve"> </v>
      </c>
      <c r="P97" s="158" t="str">
        <f t="shared" si="6"/>
        <v>A signaler</v>
      </c>
    </row>
    <row r="98" spans="1:16" ht="6.95" customHeight="1">
      <c r="A98" s="12"/>
      <c r="B98" s="12"/>
      <c r="C98" s="12"/>
      <c r="D98" s="12"/>
      <c r="E98" s="12"/>
      <c r="F98" s="12"/>
      <c r="G98" s="12"/>
      <c r="H98" s="12"/>
      <c r="I98" s="12"/>
      <c r="J98" s="12"/>
      <c r="K98" s="12"/>
      <c r="L98" s="12"/>
      <c r="M98" s="12"/>
      <c r="N98" s="12"/>
      <c r="O98" s="12"/>
      <c r="P98" s="12"/>
    </row>
    <row r="99" spans="1:16" ht="15">
      <c r="A99" s="12"/>
      <c r="B99" s="144" t="s">
        <v>353</v>
      </c>
      <c r="C99" s="27" t="s">
        <v>354</v>
      </c>
      <c r="D99" s="27"/>
      <c r="E99" s="27"/>
      <c r="F99" s="27"/>
      <c r="G99" s="27"/>
      <c r="H99" s="27"/>
      <c r="I99" s="27"/>
      <c r="J99" s="27"/>
      <c r="K99" s="27"/>
      <c r="L99" s="12"/>
      <c r="M99" s="12"/>
      <c r="N99" s="12"/>
      <c r="O99" s="12"/>
      <c r="P99" s="12"/>
    </row>
    <row r="100" spans="1:16" ht="15">
      <c r="A100" s="12"/>
      <c r="B100" s="12"/>
      <c r="C100" s="12"/>
      <c r="D100" s="12"/>
      <c r="E100" s="12"/>
      <c r="F100" s="557" t="s">
        <v>53</v>
      </c>
      <c r="G100" s="557"/>
      <c r="H100" s="557"/>
      <c r="I100" s="557"/>
      <c r="J100" s="557"/>
      <c r="K100" s="557"/>
      <c r="L100" s="557"/>
      <c r="M100" s="557"/>
      <c r="N100" s="557"/>
      <c r="O100" s="557"/>
      <c r="P100" s="557"/>
    </row>
    <row r="101" spans="1:16">
      <c r="A101" s="12"/>
      <c r="B101" s="162" t="s">
        <v>165</v>
      </c>
      <c r="C101" s="163"/>
      <c r="D101" s="164"/>
      <c r="E101" s="565" t="s">
        <v>355</v>
      </c>
      <c r="F101" s="566"/>
      <c r="G101" s="165" t="s">
        <v>355</v>
      </c>
      <c r="H101" s="12"/>
      <c r="I101" s="166" t="s">
        <v>356</v>
      </c>
      <c r="J101" s="12"/>
      <c r="K101" s="166" t="s">
        <v>357</v>
      </c>
      <c r="L101" s="12"/>
      <c r="M101" s="165" t="s">
        <v>358</v>
      </c>
      <c r="N101" s="165" t="s">
        <v>359</v>
      </c>
      <c r="O101" s="157"/>
      <c r="P101" s="243" t="s">
        <v>360</v>
      </c>
    </row>
    <row r="102" spans="1:16">
      <c r="A102" s="12"/>
      <c r="B102" s="547"/>
      <c r="C102" s="517"/>
      <c r="D102" s="548"/>
      <c r="E102" s="547" t="s">
        <v>361</v>
      </c>
      <c r="F102" s="548"/>
      <c r="G102" s="167" t="s">
        <v>362</v>
      </c>
      <c r="H102" s="12"/>
      <c r="I102" s="167" t="s">
        <v>363</v>
      </c>
      <c r="J102" s="12"/>
      <c r="K102" s="168" t="s">
        <v>364</v>
      </c>
      <c r="L102" s="12"/>
      <c r="M102" s="169"/>
      <c r="N102" s="169" t="s">
        <v>365</v>
      </c>
      <c r="O102" s="157"/>
      <c r="P102" s="244" t="s">
        <v>366</v>
      </c>
    </row>
    <row r="103" spans="1:16">
      <c r="A103" s="12"/>
      <c r="B103" s="562"/>
      <c r="C103" s="562"/>
      <c r="D103" s="562"/>
      <c r="E103" s="563"/>
      <c r="F103" s="564"/>
      <c r="G103" s="170"/>
      <c r="H103" s="171" t="s">
        <v>4</v>
      </c>
      <c r="I103" s="158"/>
      <c r="J103" s="171"/>
      <c r="K103" s="158"/>
      <c r="L103" s="171"/>
      <c r="M103" s="158"/>
      <c r="N103" s="158"/>
      <c r="O103" s="171"/>
      <c r="P103" s="158"/>
    </row>
    <row r="104" spans="1:16">
      <c r="A104" s="12"/>
      <c r="B104" s="562"/>
      <c r="C104" s="562"/>
      <c r="D104" s="562"/>
      <c r="E104" s="563"/>
      <c r="F104" s="564"/>
      <c r="G104" s="158"/>
      <c r="H104" s="171"/>
      <c r="I104" s="158"/>
      <c r="J104" s="171"/>
      <c r="K104" s="158"/>
      <c r="L104" s="171"/>
      <c r="M104" s="158"/>
      <c r="N104" s="158"/>
      <c r="O104" s="171"/>
      <c r="P104" s="158"/>
    </row>
    <row r="105" spans="1:16">
      <c r="A105" s="12"/>
      <c r="B105" s="562"/>
      <c r="C105" s="562"/>
      <c r="D105" s="562"/>
      <c r="E105" s="563"/>
      <c r="F105" s="564"/>
      <c r="G105" s="158"/>
      <c r="H105" s="171"/>
      <c r="I105" s="158"/>
      <c r="J105" s="171"/>
      <c r="K105" s="158"/>
      <c r="L105" s="171"/>
      <c r="M105" s="158"/>
      <c r="N105" s="158"/>
      <c r="O105" s="171"/>
      <c r="P105" s="158"/>
    </row>
    <row r="106" spans="1:16">
      <c r="A106" s="12"/>
      <c r="B106" s="562"/>
      <c r="C106" s="562"/>
      <c r="D106" s="562"/>
      <c r="E106" s="563"/>
      <c r="F106" s="564"/>
      <c r="G106" s="158"/>
      <c r="H106" s="171"/>
      <c r="I106" s="158"/>
      <c r="J106" s="171"/>
      <c r="K106" s="158"/>
      <c r="L106" s="171"/>
      <c r="M106" s="158"/>
      <c r="N106" s="158"/>
      <c r="O106" s="171"/>
      <c r="P106" s="158"/>
    </row>
    <row r="107" spans="1:16">
      <c r="A107" s="12"/>
      <c r="B107" s="562"/>
      <c r="C107" s="562"/>
      <c r="D107" s="562"/>
      <c r="E107" s="563"/>
      <c r="F107" s="564"/>
      <c r="G107" s="158"/>
      <c r="H107" s="171"/>
      <c r="I107" s="158"/>
      <c r="J107" s="171"/>
      <c r="K107" s="158"/>
      <c r="L107" s="171"/>
      <c r="M107" s="158"/>
      <c r="N107" s="158"/>
      <c r="O107" s="171"/>
      <c r="P107" s="158"/>
    </row>
    <row r="108" spans="1:16">
      <c r="A108" s="12"/>
      <c r="B108" s="562"/>
      <c r="C108" s="562"/>
      <c r="D108" s="562"/>
      <c r="E108" s="563"/>
      <c r="F108" s="564"/>
      <c r="G108" s="158"/>
      <c r="H108" s="171"/>
      <c r="I108" s="158"/>
      <c r="J108" s="171"/>
      <c r="K108" s="158"/>
      <c r="L108" s="171"/>
      <c r="M108" s="158"/>
      <c r="N108" s="158"/>
      <c r="O108" s="171"/>
      <c r="P108" s="158"/>
    </row>
    <row r="109" spans="1:16" ht="6.95" customHeight="1">
      <c r="A109" s="12"/>
      <c r="B109" s="172"/>
      <c r="C109" s="172"/>
      <c r="D109" s="172"/>
      <c r="E109" s="172"/>
      <c r="F109" s="172"/>
      <c r="G109" s="173"/>
      <c r="H109" s="171"/>
      <c r="I109" s="173"/>
      <c r="J109" s="171"/>
      <c r="K109" s="173"/>
      <c r="L109" s="171"/>
      <c r="M109" s="173"/>
      <c r="N109" s="173"/>
      <c r="O109" s="171"/>
      <c r="P109" s="173"/>
    </row>
    <row r="110" spans="1:16" ht="15">
      <c r="A110" s="12"/>
      <c r="B110" s="144" t="s">
        <v>367</v>
      </c>
      <c r="C110" s="27" t="s">
        <v>368</v>
      </c>
      <c r="D110" s="27"/>
      <c r="E110" s="27"/>
      <c r="F110" s="27"/>
      <c r="G110" s="27"/>
      <c r="H110" s="27"/>
      <c r="I110" s="27"/>
      <c r="J110" s="27"/>
      <c r="K110" s="27"/>
      <c r="L110" s="12"/>
      <c r="M110" s="12"/>
      <c r="N110" s="12"/>
      <c r="O110" s="12"/>
      <c r="P110" s="12"/>
    </row>
    <row r="111" spans="1:16" ht="15">
      <c r="A111" s="12"/>
      <c r="B111" s="12"/>
      <c r="C111" s="12"/>
      <c r="D111" s="12"/>
      <c r="E111" s="12"/>
      <c r="F111" s="557" t="s">
        <v>54</v>
      </c>
      <c r="G111" s="557"/>
      <c r="H111" s="557"/>
      <c r="I111" s="557"/>
      <c r="J111" s="557"/>
      <c r="K111" s="557"/>
      <c r="L111" s="557"/>
      <c r="M111" s="557"/>
      <c r="N111" s="557"/>
      <c r="O111" s="557"/>
      <c r="P111" s="557"/>
    </row>
    <row r="112" spans="1:16">
      <c r="A112" s="12"/>
      <c r="B112" s="162" t="s">
        <v>165</v>
      </c>
      <c r="C112" s="174"/>
      <c r="D112" s="164"/>
      <c r="E112" s="565" t="s">
        <v>355</v>
      </c>
      <c r="F112" s="566"/>
      <c r="G112" s="165" t="s">
        <v>355</v>
      </c>
      <c r="H112" s="12"/>
      <c r="I112" s="166" t="s">
        <v>356</v>
      </c>
      <c r="J112" s="12"/>
      <c r="K112" s="166" t="s">
        <v>357</v>
      </c>
      <c r="L112" s="12"/>
      <c r="M112" s="175" t="s">
        <v>358</v>
      </c>
      <c r="N112" s="165" t="s">
        <v>359</v>
      </c>
      <c r="O112" s="157"/>
      <c r="P112" s="243" t="s">
        <v>360</v>
      </c>
    </row>
    <row r="113" spans="1:16">
      <c r="A113" s="12"/>
      <c r="B113" s="547"/>
      <c r="C113" s="517"/>
      <c r="D113" s="548"/>
      <c r="E113" s="547" t="s">
        <v>361</v>
      </c>
      <c r="F113" s="548"/>
      <c r="G113" s="167" t="s">
        <v>362</v>
      </c>
      <c r="H113" s="12"/>
      <c r="I113" s="167" t="s">
        <v>363</v>
      </c>
      <c r="J113" s="12"/>
      <c r="K113" s="168" t="s">
        <v>364</v>
      </c>
      <c r="L113" s="12"/>
      <c r="M113" s="169"/>
      <c r="N113" s="169" t="s">
        <v>365</v>
      </c>
      <c r="O113" s="157"/>
      <c r="P113" s="244" t="s">
        <v>366</v>
      </c>
    </row>
    <row r="114" spans="1:16">
      <c r="A114" s="12"/>
      <c r="B114" s="562"/>
      <c r="C114" s="562"/>
      <c r="D114" s="562"/>
      <c r="E114" s="563"/>
      <c r="F114" s="564"/>
      <c r="G114" s="170"/>
      <c r="H114" s="171" t="s">
        <v>4</v>
      </c>
      <c r="I114" s="158"/>
      <c r="J114" s="171"/>
      <c r="K114" s="158"/>
      <c r="L114" s="171"/>
      <c r="M114" s="158"/>
      <c r="N114" s="158"/>
      <c r="O114" s="171"/>
      <c r="P114" s="158"/>
    </row>
    <row r="115" spans="1:16">
      <c r="A115" s="12"/>
      <c r="B115" s="562"/>
      <c r="C115" s="562"/>
      <c r="D115" s="562"/>
      <c r="E115" s="563"/>
      <c r="F115" s="564"/>
      <c r="G115" s="158"/>
      <c r="H115" s="171"/>
      <c r="I115" s="158"/>
      <c r="J115" s="171"/>
      <c r="K115" s="158"/>
      <c r="L115" s="171"/>
      <c r="M115" s="158"/>
      <c r="N115" s="158"/>
      <c r="O115" s="171"/>
      <c r="P115" s="158"/>
    </row>
    <row r="116" spans="1:16">
      <c r="A116" s="12"/>
      <c r="B116" s="562"/>
      <c r="C116" s="562"/>
      <c r="D116" s="562"/>
      <c r="E116" s="563"/>
      <c r="F116" s="564"/>
      <c r="G116" s="158"/>
      <c r="H116" s="171"/>
      <c r="I116" s="158"/>
      <c r="J116" s="171"/>
      <c r="K116" s="158"/>
      <c r="L116" s="171"/>
      <c r="M116" s="158"/>
      <c r="N116" s="158"/>
      <c r="O116" s="171"/>
      <c r="P116" s="158"/>
    </row>
    <row r="117" spans="1:16">
      <c r="A117" s="12"/>
      <c r="B117" s="562"/>
      <c r="C117" s="562"/>
      <c r="D117" s="562"/>
      <c r="E117" s="563"/>
      <c r="F117" s="564"/>
      <c r="G117" s="158"/>
      <c r="H117" s="171"/>
      <c r="I117" s="158"/>
      <c r="J117" s="171"/>
      <c r="K117" s="158"/>
      <c r="L117" s="171"/>
      <c r="M117" s="158"/>
      <c r="N117" s="158"/>
      <c r="O117" s="171"/>
      <c r="P117" s="158"/>
    </row>
    <row r="118" spans="1:16">
      <c r="A118" s="12"/>
      <c r="B118" s="562"/>
      <c r="C118" s="562"/>
      <c r="D118" s="562"/>
      <c r="E118" s="563"/>
      <c r="F118" s="564"/>
      <c r="G118" s="158"/>
      <c r="H118" s="171"/>
      <c r="I118" s="158"/>
      <c r="J118" s="171"/>
      <c r="K118" s="158"/>
      <c r="L118" s="171"/>
      <c r="M118" s="158"/>
      <c r="N118" s="158"/>
      <c r="O118" s="171"/>
      <c r="P118" s="158"/>
    </row>
    <row r="119" spans="1:16">
      <c r="A119" s="12"/>
      <c r="B119" s="562"/>
      <c r="C119" s="562"/>
      <c r="D119" s="562"/>
      <c r="E119" s="563"/>
      <c r="F119" s="564"/>
      <c r="G119" s="158"/>
      <c r="H119" s="171"/>
      <c r="I119" s="158"/>
      <c r="J119" s="171"/>
      <c r="K119" s="158"/>
      <c r="L119" s="171"/>
      <c r="M119" s="158"/>
      <c r="N119" s="158"/>
      <c r="O119" s="171"/>
      <c r="P119" s="158"/>
    </row>
    <row r="120" spans="1:16" ht="6.95" customHeight="1">
      <c r="A120" s="12"/>
      <c r="B120" s="172"/>
      <c r="C120" s="172"/>
      <c r="D120" s="172"/>
      <c r="E120" s="172"/>
      <c r="F120" s="172"/>
      <c r="G120" s="173"/>
      <c r="H120" s="171"/>
      <c r="I120" s="173"/>
      <c r="J120" s="171"/>
      <c r="K120" s="173"/>
      <c r="L120" s="171"/>
      <c r="M120" s="173"/>
      <c r="N120" s="173"/>
      <c r="O120" s="171"/>
      <c r="P120" s="173"/>
    </row>
    <row r="121" spans="1:16" ht="15">
      <c r="A121" s="12"/>
      <c r="B121" s="144" t="s">
        <v>369</v>
      </c>
      <c r="C121" s="27" t="s">
        <v>370</v>
      </c>
      <c r="D121" s="27"/>
      <c r="E121" s="27"/>
      <c r="F121" s="27"/>
      <c r="G121" s="27"/>
      <c r="H121" s="27"/>
      <c r="I121" s="27"/>
      <c r="J121" s="27"/>
      <c r="K121" s="27"/>
      <c r="L121" s="12"/>
      <c r="M121" s="12"/>
      <c r="N121" s="12"/>
      <c r="O121" s="12"/>
      <c r="P121" s="12"/>
    </row>
    <row r="122" spans="1:16" ht="12" customHeight="1">
      <c r="A122" s="12"/>
      <c r="B122" s="12"/>
      <c r="C122" s="12"/>
      <c r="D122" s="12"/>
      <c r="E122" s="12"/>
      <c r="F122" s="176"/>
      <c r="G122" s="176"/>
      <c r="H122" s="176"/>
      <c r="I122" s="176"/>
      <c r="J122" s="176"/>
      <c r="K122" s="567" t="s">
        <v>371</v>
      </c>
      <c r="L122" s="568"/>
      <c r="M122" s="569"/>
      <c r="N122" s="176"/>
      <c r="O122" s="176"/>
      <c r="P122" s="176"/>
    </row>
    <row r="123" spans="1:16">
      <c r="A123" s="12"/>
      <c r="B123" s="177"/>
      <c r="C123" s="518" t="s">
        <v>372</v>
      </c>
      <c r="D123" s="518"/>
      <c r="E123" s="518"/>
      <c r="F123" s="522"/>
      <c r="G123" s="570" t="s">
        <v>373</v>
      </c>
      <c r="H123" s="571"/>
      <c r="I123" s="524" t="s">
        <v>374</v>
      </c>
      <c r="J123" s="526"/>
      <c r="K123" s="524" t="s">
        <v>375</v>
      </c>
      <c r="L123" s="526"/>
      <c r="M123" s="178" t="s">
        <v>376</v>
      </c>
      <c r="N123" s="570" t="s">
        <v>377</v>
      </c>
      <c r="O123" s="571"/>
      <c r="P123" s="243" t="s">
        <v>378</v>
      </c>
    </row>
    <row r="124" spans="1:16">
      <c r="A124" s="12"/>
      <c r="B124" s="179"/>
      <c r="C124" s="572" t="s">
        <v>703</v>
      </c>
      <c r="D124" s="572"/>
      <c r="E124" s="572"/>
      <c r="F124" s="573"/>
      <c r="G124" s="521"/>
      <c r="H124" s="522"/>
      <c r="I124" s="521"/>
      <c r="J124" s="522"/>
      <c r="K124" s="524"/>
      <c r="L124" s="526"/>
      <c r="M124" s="169"/>
      <c r="N124" s="570"/>
      <c r="O124" s="571"/>
      <c r="P124" s="169"/>
    </row>
    <row r="125" spans="1:16">
      <c r="A125" s="12"/>
      <c r="B125" s="180"/>
      <c r="C125" s="574" t="s">
        <v>704</v>
      </c>
      <c r="D125" s="574"/>
      <c r="E125" s="574"/>
      <c r="F125" s="575"/>
      <c r="G125" s="521"/>
      <c r="H125" s="522"/>
      <c r="I125" s="521"/>
      <c r="J125" s="522"/>
      <c r="K125" s="524"/>
      <c r="L125" s="526"/>
      <c r="M125" s="158"/>
      <c r="N125" s="570"/>
      <c r="O125" s="571"/>
      <c r="P125" s="158"/>
    </row>
    <row r="126" spans="1:16">
      <c r="A126" s="12"/>
      <c r="B126" s="180"/>
      <c r="C126" s="574" t="s">
        <v>705</v>
      </c>
      <c r="D126" s="574"/>
      <c r="E126" s="574"/>
      <c r="F126" s="575"/>
      <c r="G126" s="521"/>
      <c r="H126" s="522"/>
      <c r="I126" s="521"/>
      <c r="J126" s="522"/>
      <c r="K126" s="524"/>
      <c r="L126" s="526"/>
      <c r="M126" s="158"/>
      <c r="N126" s="570"/>
      <c r="O126" s="571"/>
      <c r="P126" s="158"/>
    </row>
    <row r="127" spans="1:16">
      <c r="A127" s="12"/>
      <c r="B127" s="180"/>
      <c r="C127" s="574" t="s">
        <v>706</v>
      </c>
      <c r="D127" s="574"/>
      <c r="E127" s="574"/>
      <c r="F127" s="575"/>
      <c r="G127" s="521"/>
      <c r="H127" s="522"/>
      <c r="I127" s="521"/>
      <c r="J127" s="522"/>
      <c r="K127" s="524"/>
      <c r="L127" s="526"/>
      <c r="M127" s="158"/>
      <c r="N127" s="570"/>
      <c r="O127" s="571"/>
      <c r="P127" s="158"/>
    </row>
    <row r="128" spans="1:16">
      <c r="A128" s="12"/>
      <c r="B128" s="180"/>
      <c r="C128" s="579"/>
      <c r="D128" s="579"/>
      <c r="E128" s="579"/>
      <c r="F128" s="564"/>
      <c r="G128" s="521"/>
      <c r="H128" s="522"/>
      <c r="I128" s="521"/>
      <c r="J128" s="522"/>
      <c r="K128" s="524"/>
      <c r="L128" s="526"/>
      <c r="M128" s="158"/>
      <c r="N128" s="570"/>
      <c r="O128" s="571"/>
      <c r="P128" s="158"/>
    </row>
    <row r="129" spans="1:16">
      <c r="A129" s="12"/>
      <c r="B129" s="180"/>
      <c r="C129" s="580" t="s">
        <v>707</v>
      </c>
      <c r="D129" s="580"/>
      <c r="E129" s="580"/>
      <c r="F129" s="581"/>
      <c r="G129" s="521"/>
      <c r="H129" s="522"/>
      <c r="I129" s="521"/>
      <c r="J129" s="522"/>
      <c r="K129" s="524"/>
      <c r="L129" s="526"/>
      <c r="M129" s="158"/>
      <c r="N129" s="570"/>
      <c r="O129" s="571"/>
      <c r="P129" s="158"/>
    </row>
    <row r="130" spans="1:16" ht="6.95" customHeight="1">
      <c r="A130" s="12"/>
      <c r="B130" s="182"/>
      <c r="C130" s="183"/>
      <c r="D130" s="183"/>
      <c r="E130" s="183"/>
      <c r="F130" s="183"/>
      <c r="G130" s="115"/>
      <c r="H130" s="115"/>
      <c r="I130" s="115"/>
      <c r="J130" s="115"/>
      <c r="K130" s="129"/>
      <c r="L130" s="129"/>
      <c r="M130" s="173"/>
      <c r="N130" s="150"/>
      <c r="O130" s="150"/>
      <c r="P130" s="173"/>
    </row>
    <row r="131" spans="1:16" ht="15">
      <c r="A131" s="12"/>
      <c r="B131" s="144" t="s">
        <v>379</v>
      </c>
      <c r="C131" s="27" t="s">
        <v>380</v>
      </c>
      <c r="D131" s="27"/>
      <c r="E131" s="27"/>
      <c r="F131" s="27"/>
      <c r="G131" s="27"/>
      <c r="H131" s="27"/>
      <c r="I131" s="27"/>
      <c r="J131" s="27"/>
      <c r="K131" s="27"/>
      <c r="L131" s="12"/>
      <c r="M131" s="12"/>
      <c r="N131" s="12"/>
      <c r="O131" s="12"/>
      <c r="P131" s="12"/>
    </row>
    <row r="132" spans="1:16" ht="15">
      <c r="A132" s="12"/>
      <c r="B132" s="12"/>
      <c r="C132" s="12"/>
      <c r="D132" s="12"/>
      <c r="E132" s="12"/>
      <c r="F132" s="176"/>
      <c r="G132" s="176"/>
      <c r="H132" s="176"/>
      <c r="I132" s="176"/>
      <c r="J132" s="176"/>
      <c r="K132" s="576" t="s">
        <v>381</v>
      </c>
      <c r="L132" s="577"/>
      <c r="M132" s="578"/>
      <c r="N132" s="176"/>
      <c r="O132" s="176"/>
      <c r="P132" s="176"/>
    </row>
    <row r="133" spans="1:16">
      <c r="A133" s="12"/>
      <c r="B133" s="177"/>
      <c r="C133" s="518" t="s">
        <v>372</v>
      </c>
      <c r="D133" s="518"/>
      <c r="E133" s="518"/>
      <c r="F133" s="522"/>
      <c r="G133" s="570" t="s">
        <v>373</v>
      </c>
      <c r="H133" s="571"/>
      <c r="I133" s="524" t="s">
        <v>374</v>
      </c>
      <c r="J133" s="526"/>
      <c r="K133" s="524" t="s">
        <v>375</v>
      </c>
      <c r="L133" s="526"/>
      <c r="M133" s="178" t="s">
        <v>376</v>
      </c>
      <c r="N133" s="570" t="s">
        <v>377</v>
      </c>
      <c r="O133" s="571"/>
      <c r="P133" s="243" t="s">
        <v>378</v>
      </c>
    </row>
    <row r="134" spans="1:16">
      <c r="A134" s="12"/>
      <c r="B134" s="524" t="s">
        <v>703</v>
      </c>
      <c r="C134" s="525"/>
      <c r="D134" s="525"/>
      <c r="E134" s="525"/>
      <c r="F134" s="526"/>
      <c r="G134" s="521"/>
      <c r="H134" s="522"/>
      <c r="I134" s="521"/>
      <c r="J134" s="522"/>
      <c r="K134" s="524"/>
      <c r="L134" s="526"/>
      <c r="M134" s="169"/>
      <c r="N134" s="570"/>
      <c r="O134" s="571"/>
      <c r="P134" s="169"/>
    </row>
    <row r="135" spans="1:16">
      <c r="A135" s="12"/>
      <c r="B135" s="582" t="s">
        <v>704</v>
      </c>
      <c r="C135" s="583"/>
      <c r="D135" s="583"/>
      <c r="E135" s="583"/>
      <c r="F135" s="584"/>
      <c r="G135" s="521"/>
      <c r="H135" s="522"/>
      <c r="I135" s="521"/>
      <c r="J135" s="522"/>
      <c r="K135" s="524"/>
      <c r="L135" s="526"/>
      <c r="M135" s="158"/>
      <c r="N135" s="570"/>
      <c r="O135" s="571"/>
      <c r="P135" s="158"/>
    </row>
    <row r="136" spans="1:16">
      <c r="A136" s="12"/>
      <c r="B136" s="582" t="s">
        <v>705</v>
      </c>
      <c r="C136" s="583"/>
      <c r="D136" s="583"/>
      <c r="E136" s="583"/>
      <c r="F136" s="584"/>
      <c r="G136" s="521"/>
      <c r="H136" s="522"/>
      <c r="I136" s="521"/>
      <c r="J136" s="522"/>
      <c r="K136" s="524"/>
      <c r="L136" s="526"/>
      <c r="M136" s="158"/>
      <c r="N136" s="570"/>
      <c r="O136" s="571"/>
      <c r="P136" s="158"/>
    </row>
    <row r="137" spans="1:16">
      <c r="A137" s="12"/>
      <c r="B137" s="582" t="s">
        <v>706</v>
      </c>
      <c r="C137" s="583"/>
      <c r="D137" s="583"/>
      <c r="E137" s="583"/>
      <c r="F137" s="584"/>
      <c r="G137" s="521"/>
      <c r="H137" s="522"/>
      <c r="I137" s="521"/>
      <c r="J137" s="522"/>
      <c r="K137" s="524"/>
      <c r="L137" s="526"/>
      <c r="M137" s="158"/>
      <c r="N137" s="570"/>
      <c r="O137" s="571"/>
      <c r="P137" s="158"/>
    </row>
    <row r="138" spans="1:16">
      <c r="A138" s="12"/>
      <c r="B138" s="563"/>
      <c r="C138" s="579"/>
      <c r="D138" s="579"/>
      <c r="E138" s="579"/>
      <c r="F138" s="564"/>
      <c r="G138" s="521"/>
      <c r="H138" s="522"/>
      <c r="I138" s="521"/>
      <c r="J138" s="522"/>
      <c r="K138" s="524"/>
      <c r="L138" s="526"/>
      <c r="M138" s="158"/>
      <c r="N138" s="570"/>
      <c r="O138" s="571"/>
      <c r="P138" s="158"/>
    </row>
    <row r="139" spans="1:16">
      <c r="A139" s="12"/>
      <c r="B139" s="563"/>
      <c r="C139" s="579"/>
      <c r="D139" s="579"/>
      <c r="E139" s="579"/>
      <c r="F139" s="564"/>
      <c r="G139" s="521"/>
      <c r="H139" s="522"/>
      <c r="I139" s="521"/>
      <c r="J139" s="522"/>
      <c r="K139" s="524"/>
      <c r="L139" s="526"/>
      <c r="M139" s="158"/>
      <c r="N139" s="570"/>
      <c r="O139" s="571"/>
      <c r="P139" s="158"/>
    </row>
    <row r="140" spans="1:16">
      <c r="A140" s="12"/>
      <c r="B140" s="582" t="s">
        <v>707</v>
      </c>
      <c r="C140" s="583"/>
      <c r="D140" s="583"/>
      <c r="E140" s="583"/>
      <c r="F140" s="584"/>
      <c r="G140" s="521"/>
      <c r="H140" s="522"/>
      <c r="I140" s="521"/>
      <c r="J140" s="522"/>
      <c r="K140" s="524"/>
      <c r="L140" s="526"/>
      <c r="M140" s="158"/>
      <c r="N140" s="570"/>
      <c r="O140" s="571"/>
      <c r="P140" s="158"/>
    </row>
    <row r="141" spans="1:16" ht="6.95" customHeight="1">
      <c r="A141" s="12"/>
      <c r="B141" s="182"/>
      <c r="C141" s="183"/>
      <c r="D141" s="183"/>
      <c r="E141" s="183"/>
      <c r="F141" s="183"/>
      <c r="G141" s="115"/>
      <c r="H141" s="115"/>
      <c r="I141" s="115"/>
      <c r="J141" s="115"/>
      <c r="K141" s="129"/>
      <c r="L141" s="129"/>
      <c r="M141" s="173"/>
      <c r="N141" s="150"/>
      <c r="O141" s="150"/>
      <c r="P141" s="173"/>
    </row>
    <row r="142" spans="1:16" ht="15">
      <c r="A142" s="12"/>
      <c r="B142" s="144" t="s">
        <v>382</v>
      </c>
      <c r="C142" s="184" t="s">
        <v>383</v>
      </c>
      <c r="D142" s="27"/>
      <c r="E142" s="27"/>
      <c r="F142" s="27"/>
      <c r="G142" s="27"/>
      <c r="H142" s="27"/>
      <c r="I142" s="27"/>
      <c r="J142" s="27"/>
      <c r="K142" s="27"/>
      <c r="L142" s="12"/>
      <c r="M142" s="12"/>
      <c r="N142" s="12"/>
      <c r="O142" s="12"/>
      <c r="P142" s="12"/>
    </row>
    <row r="143" spans="1:16" ht="6" customHeight="1">
      <c r="A143" s="12"/>
      <c r="B143" s="12"/>
      <c r="C143" s="12"/>
      <c r="D143" s="12"/>
      <c r="E143" s="12"/>
      <c r="F143" s="176"/>
      <c r="G143" s="176"/>
      <c r="H143" s="176"/>
      <c r="I143" s="176"/>
      <c r="J143" s="176"/>
      <c r="K143" s="176"/>
      <c r="L143" s="176"/>
      <c r="M143" s="176"/>
      <c r="N143" s="176"/>
      <c r="O143" s="176"/>
      <c r="P143" s="176"/>
    </row>
    <row r="144" spans="1:16">
      <c r="A144" s="12"/>
      <c r="B144" s="177"/>
      <c r="C144" s="518"/>
      <c r="D144" s="518"/>
      <c r="E144" s="518"/>
      <c r="F144" s="522"/>
      <c r="G144" s="570" t="s">
        <v>384</v>
      </c>
      <c r="H144" s="571"/>
      <c r="I144" s="565" t="s">
        <v>120</v>
      </c>
      <c r="J144" s="585"/>
      <c r="K144" s="586"/>
      <c r="L144" s="538" t="s">
        <v>55</v>
      </c>
      <c r="M144" s="539"/>
      <c r="N144" s="186" t="s">
        <v>599</v>
      </c>
      <c r="O144" s="185"/>
      <c r="P144" s="160" t="s">
        <v>482</v>
      </c>
    </row>
    <row r="145" spans="1:16" ht="15" customHeight="1">
      <c r="A145" s="12"/>
      <c r="B145" s="592" t="s">
        <v>743</v>
      </c>
      <c r="C145" s="593"/>
      <c r="D145" s="593"/>
      <c r="E145" s="593"/>
      <c r="F145" s="594"/>
      <c r="G145" s="521" t="s">
        <v>385</v>
      </c>
      <c r="H145" s="522"/>
      <c r="I145" s="521"/>
      <c r="J145" s="518"/>
      <c r="K145" s="522"/>
      <c r="L145" s="590" t="s">
        <v>457</v>
      </c>
      <c r="M145" s="591"/>
      <c r="N145" s="186" t="s">
        <v>386</v>
      </c>
      <c r="O145" s="185"/>
      <c r="P145" s="169"/>
    </row>
    <row r="146" spans="1:16" ht="15" customHeight="1">
      <c r="A146" s="12"/>
      <c r="B146" s="308">
        <v>1</v>
      </c>
      <c r="C146" s="580"/>
      <c r="D146" s="580"/>
      <c r="E146" s="580"/>
      <c r="F146" s="581"/>
      <c r="G146" s="587"/>
      <c r="H146" s="588"/>
      <c r="I146" s="587"/>
      <c r="J146" s="589"/>
      <c r="K146" s="589"/>
      <c r="L146" s="590"/>
      <c r="M146" s="591"/>
      <c r="N146" s="180"/>
      <c r="O146" s="330" t="str">
        <f>IF(N146&lt;=0," ",IF(P146=1,"USD",IF(P146=2,"HTG","erreur--&gt;")))</f>
        <v xml:space="preserve"> </v>
      </c>
      <c r="P146" s="188"/>
    </row>
    <row r="147" spans="1:16" ht="15" customHeight="1">
      <c r="A147" s="12"/>
      <c r="B147" s="309">
        <v>2</v>
      </c>
      <c r="C147" s="582"/>
      <c r="D147" s="583"/>
      <c r="E147" s="583"/>
      <c r="F147" s="584"/>
      <c r="G147" s="587"/>
      <c r="H147" s="588"/>
      <c r="I147" s="587"/>
      <c r="J147" s="589"/>
      <c r="K147" s="589"/>
      <c r="L147" s="590"/>
      <c r="M147" s="591"/>
      <c r="N147" s="180"/>
      <c r="O147" s="189" t="str">
        <f>IF(N147&lt;=0," ",IF(P147=1,"USD",IF(P147=2,"HTG","erreur--&gt;")))</f>
        <v xml:space="preserve"> </v>
      </c>
      <c r="P147" s="188"/>
    </row>
    <row r="148" spans="1:16" ht="15" customHeight="1">
      <c r="A148" s="12"/>
      <c r="B148" s="310">
        <v>3</v>
      </c>
      <c r="C148" s="580"/>
      <c r="D148" s="580"/>
      <c r="E148" s="580"/>
      <c r="F148" s="581"/>
      <c r="G148" s="587"/>
      <c r="H148" s="588"/>
      <c r="I148" s="587"/>
      <c r="J148" s="589"/>
      <c r="K148" s="589"/>
      <c r="L148" s="590"/>
      <c r="M148" s="591"/>
      <c r="N148" s="180"/>
      <c r="O148" s="189" t="str">
        <f>IF(N148&lt;=0," ",IF(P148=1,"USD",IF(P148=2,"HTG","erreur--&gt;")))</f>
        <v xml:space="preserve"> </v>
      </c>
      <c r="P148" s="188"/>
    </row>
    <row r="149" spans="1:16" ht="15" customHeight="1">
      <c r="A149" s="12"/>
      <c r="B149" s="595" t="s">
        <v>744</v>
      </c>
      <c r="C149" s="574"/>
      <c r="D149" s="574"/>
      <c r="E149" s="574"/>
      <c r="F149" s="575"/>
      <c r="G149" s="587"/>
      <c r="H149" s="588"/>
      <c r="I149" s="587"/>
      <c r="J149" s="589"/>
      <c r="K149" s="589"/>
      <c r="L149" s="590"/>
      <c r="M149" s="591"/>
      <c r="N149" s="180"/>
      <c r="O149" s="190"/>
      <c r="P149" s="158"/>
    </row>
    <row r="150" spans="1:16" ht="15" customHeight="1">
      <c r="A150" s="12"/>
      <c r="B150" s="308">
        <v>1</v>
      </c>
      <c r="C150" s="583"/>
      <c r="D150" s="583"/>
      <c r="E150" s="583"/>
      <c r="F150" s="584"/>
      <c r="G150" s="587"/>
      <c r="H150" s="588"/>
      <c r="I150" s="587"/>
      <c r="J150" s="589"/>
      <c r="K150" s="589"/>
      <c r="L150" s="590"/>
      <c r="M150" s="591"/>
      <c r="N150" s="180"/>
      <c r="O150" s="189" t="str">
        <f>IF(N150&lt;=0," ",IF(P150=1,"USD",IF(P150=2,"HTG","erreur--&gt;")))</f>
        <v xml:space="preserve"> </v>
      </c>
      <c r="P150" s="188"/>
    </row>
    <row r="151" spans="1:16" ht="15" customHeight="1">
      <c r="A151" s="12"/>
      <c r="B151" s="309">
        <v>2</v>
      </c>
      <c r="C151" s="583"/>
      <c r="D151" s="583"/>
      <c r="E151" s="583"/>
      <c r="F151" s="584"/>
      <c r="G151" s="587"/>
      <c r="H151" s="588"/>
      <c r="I151" s="587"/>
      <c r="J151" s="589"/>
      <c r="K151" s="589"/>
      <c r="L151" s="590"/>
      <c r="M151" s="591"/>
      <c r="N151" s="180"/>
      <c r="O151" s="189" t="str">
        <f>IF(N151&lt;=0," ",IF(P151=1,"USD",IF(P151=2,"HTG","erreur--&gt;")))</f>
        <v xml:space="preserve"> </v>
      </c>
      <c r="P151" s="188"/>
    </row>
    <row r="152" spans="1:16" ht="15" customHeight="1">
      <c r="A152" s="12"/>
      <c r="B152" s="310">
        <v>3</v>
      </c>
      <c r="C152" s="583"/>
      <c r="D152" s="583"/>
      <c r="E152" s="583"/>
      <c r="F152" s="584"/>
      <c r="G152" s="587"/>
      <c r="H152" s="588"/>
      <c r="I152" s="587"/>
      <c r="J152" s="589"/>
      <c r="K152" s="589"/>
      <c r="L152" s="590"/>
      <c r="M152" s="591"/>
      <c r="N152" s="180"/>
      <c r="O152" s="189" t="str">
        <f>IF(N152&lt;=0," ",IF(P152=1,"USD",IF(P152=2,"HTG","erreur--&gt;")))</f>
        <v xml:space="preserve"> </v>
      </c>
      <c r="P152" s="188"/>
    </row>
    <row r="153" spans="1:16" ht="15" customHeight="1">
      <c r="A153" s="12"/>
      <c r="B153" s="596" t="s">
        <v>745</v>
      </c>
      <c r="C153" s="580"/>
      <c r="D153" s="580"/>
      <c r="E153" s="580"/>
      <c r="F153" s="581"/>
      <c r="G153" s="587"/>
      <c r="H153" s="588"/>
      <c r="I153" s="587"/>
      <c r="J153" s="589"/>
      <c r="K153" s="589"/>
      <c r="L153" s="590"/>
      <c r="M153" s="591"/>
      <c r="N153" s="180"/>
      <c r="O153" s="190"/>
      <c r="P153" s="158"/>
    </row>
    <row r="154" spans="1:16" ht="15" customHeight="1">
      <c r="A154" s="12"/>
      <c r="B154" s="308">
        <v>1</v>
      </c>
      <c r="C154" s="583"/>
      <c r="D154" s="583"/>
      <c r="E154" s="583"/>
      <c r="F154" s="584"/>
      <c r="G154" s="587"/>
      <c r="H154" s="588"/>
      <c r="I154" s="587"/>
      <c r="J154" s="589"/>
      <c r="K154" s="589"/>
      <c r="L154" s="590"/>
      <c r="M154" s="591"/>
      <c r="N154" s="180"/>
      <c r="O154" s="189" t="str">
        <f>IF(N154&lt;=0," ",IF(P154=1,"USD",IF(P154=2,"HTG","erreur--&gt;")))</f>
        <v xml:space="preserve"> </v>
      </c>
      <c r="P154" s="188"/>
    </row>
    <row r="155" spans="1:16" ht="15" customHeight="1">
      <c r="A155" s="12"/>
      <c r="B155" s="309">
        <v>2</v>
      </c>
      <c r="C155" s="583"/>
      <c r="D155" s="583"/>
      <c r="E155" s="583"/>
      <c r="F155" s="584"/>
      <c r="G155" s="587"/>
      <c r="H155" s="588"/>
      <c r="I155" s="587"/>
      <c r="J155" s="589"/>
      <c r="K155" s="589"/>
      <c r="L155" s="590"/>
      <c r="M155" s="591"/>
      <c r="N155" s="180"/>
      <c r="O155" s="189" t="str">
        <f>IF(N155&lt;=0," ",IF(P155=1,"USD",IF(P155=2,"HTG","erreur--&gt;")))</f>
        <v xml:space="preserve"> </v>
      </c>
      <c r="P155" s="188"/>
    </row>
    <row r="156" spans="1:16" ht="15" customHeight="1">
      <c r="A156" s="12"/>
      <c r="B156" s="310">
        <v>3</v>
      </c>
      <c r="C156" s="583"/>
      <c r="D156" s="583"/>
      <c r="E156" s="583"/>
      <c r="F156" s="584"/>
      <c r="G156" s="587"/>
      <c r="H156" s="588"/>
      <c r="I156" s="587"/>
      <c r="J156" s="589"/>
      <c r="K156" s="589"/>
      <c r="L156" s="590"/>
      <c r="M156" s="591"/>
      <c r="N156" s="180"/>
      <c r="O156" s="189" t="str">
        <f>IF(N156&lt;=0," ",IF(P156=1,"USD",IF(P156=2,"HTG","erreur--&gt;")))</f>
        <v xml:space="preserve"> </v>
      </c>
      <c r="P156" s="188"/>
    </row>
    <row r="157" spans="1:16" ht="15" customHeight="1">
      <c r="A157" s="12"/>
      <c r="B157" s="191" t="s">
        <v>746</v>
      </c>
      <c r="C157" s="192"/>
      <c r="D157" s="192"/>
      <c r="E157" s="192"/>
      <c r="F157" s="193"/>
      <c r="G157" s="587"/>
      <c r="H157" s="588"/>
      <c r="I157" s="587"/>
      <c r="J157" s="589"/>
      <c r="K157" s="589"/>
      <c r="L157" s="590"/>
      <c r="M157" s="591"/>
      <c r="N157" s="180"/>
      <c r="O157" s="190"/>
      <c r="P157" s="158"/>
    </row>
    <row r="158" spans="1:16" ht="15" customHeight="1">
      <c r="A158" s="12"/>
      <c r="B158" s="308">
        <v>1</v>
      </c>
      <c r="C158" s="580"/>
      <c r="D158" s="580"/>
      <c r="E158" s="580"/>
      <c r="F158" s="581"/>
      <c r="G158" s="587"/>
      <c r="H158" s="588"/>
      <c r="I158" s="587"/>
      <c r="J158" s="589"/>
      <c r="K158" s="589"/>
      <c r="L158" s="590"/>
      <c r="M158" s="591"/>
      <c r="N158" s="180"/>
      <c r="O158" s="189" t="str">
        <f>IF(N158&lt;=0," ",IF(P158=1,"USD",IF(P158=2,"HTG","erreur--&gt;")))</f>
        <v xml:space="preserve"> </v>
      </c>
      <c r="P158" s="188"/>
    </row>
    <row r="159" spans="1:16" ht="15" customHeight="1">
      <c r="A159" s="12"/>
      <c r="B159" s="309">
        <v>2</v>
      </c>
      <c r="C159" s="580"/>
      <c r="D159" s="580"/>
      <c r="E159" s="580"/>
      <c r="F159" s="581"/>
      <c r="G159" s="587"/>
      <c r="H159" s="588"/>
      <c r="I159" s="587"/>
      <c r="J159" s="589"/>
      <c r="K159" s="589"/>
      <c r="L159" s="590"/>
      <c r="M159" s="591"/>
      <c r="N159" s="180"/>
      <c r="O159" s="189" t="str">
        <f>IF(N159&lt;=0," ",IF(P159=1,"USD",IF(P159=2,"HTG","erreur--&gt;")))</f>
        <v xml:space="preserve"> </v>
      </c>
      <c r="P159" s="188"/>
    </row>
    <row r="160" spans="1:16" ht="15" customHeight="1">
      <c r="A160" s="12"/>
      <c r="B160" s="310">
        <v>3</v>
      </c>
      <c r="C160" s="580"/>
      <c r="D160" s="580"/>
      <c r="E160" s="580"/>
      <c r="F160" s="581"/>
      <c r="G160" s="587"/>
      <c r="H160" s="588"/>
      <c r="I160" s="587"/>
      <c r="J160" s="589"/>
      <c r="K160" s="589"/>
      <c r="L160" s="590"/>
      <c r="M160" s="591"/>
      <c r="N160" s="180"/>
      <c r="O160" s="189" t="str">
        <f>IF(N160&lt;=0," ",IF(P160=1,"USD",IF(P160=2,"HTG","erreur--&gt;")))</f>
        <v xml:space="preserve"> </v>
      </c>
      <c r="P160" s="188"/>
    </row>
    <row r="161" spans="1:16" ht="15" customHeight="1">
      <c r="A161" s="12"/>
      <c r="B161" s="596" t="s">
        <v>747</v>
      </c>
      <c r="C161" s="580"/>
      <c r="D161" s="580"/>
      <c r="E161" s="580"/>
      <c r="F161" s="581"/>
      <c r="G161" s="587"/>
      <c r="H161" s="588"/>
      <c r="I161" s="587"/>
      <c r="J161" s="589"/>
      <c r="K161" s="589"/>
      <c r="L161" s="590"/>
      <c r="M161" s="591"/>
      <c r="N161" s="180"/>
      <c r="O161" s="190"/>
      <c r="P161" s="158"/>
    </row>
    <row r="162" spans="1:16" ht="15" customHeight="1">
      <c r="A162" s="12"/>
      <c r="B162" s="308">
        <v>1</v>
      </c>
      <c r="C162" s="580"/>
      <c r="D162" s="580"/>
      <c r="E162" s="580"/>
      <c r="F162" s="581"/>
      <c r="G162" s="587"/>
      <c r="H162" s="588"/>
      <c r="I162" s="587"/>
      <c r="J162" s="589"/>
      <c r="K162" s="589"/>
      <c r="L162" s="590"/>
      <c r="M162" s="591"/>
      <c r="N162" s="180"/>
      <c r="O162" s="189" t="str">
        <f>IF(N162&lt;=0," ",IF(P162=1,"USD",IF(P162=2,"HTG","erreur--&gt;")))</f>
        <v xml:space="preserve"> </v>
      </c>
      <c r="P162" s="188"/>
    </row>
    <row r="163" spans="1:16" ht="15" customHeight="1">
      <c r="A163" s="12"/>
      <c r="B163" s="309">
        <v>2</v>
      </c>
      <c r="C163" s="580"/>
      <c r="D163" s="580"/>
      <c r="E163" s="580"/>
      <c r="F163" s="581"/>
      <c r="G163" s="587"/>
      <c r="H163" s="588"/>
      <c r="I163" s="587"/>
      <c r="J163" s="589"/>
      <c r="K163" s="589"/>
      <c r="L163" s="590"/>
      <c r="M163" s="591"/>
      <c r="N163" s="180"/>
      <c r="O163" s="189" t="str">
        <f>IF(N163&lt;=0," ",IF(P163=1,"USD",IF(P163=2,"HTG","erreur--&gt;")))</f>
        <v xml:space="preserve"> </v>
      </c>
      <c r="P163" s="188"/>
    </row>
    <row r="164" spans="1:16" ht="15" customHeight="1">
      <c r="A164" s="12"/>
      <c r="B164" s="310">
        <v>3</v>
      </c>
      <c r="C164" s="580"/>
      <c r="D164" s="580"/>
      <c r="E164" s="580"/>
      <c r="F164" s="581"/>
      <c r="G164" s="587"/>
      <c r="H164" s="588"/>
      <c r="I164" s="587"/>
      <c r="J164" s="589"/>
      <c r="K164" s="589"/>
      <c r="L164" s="590"/>
      <c r="M164" s="591"/>
      <c r="N164" s="180"/>
      <c r="O164" s="189" t="str">
        <f>IF(N164&lt;=0," ",IF(P164=1,"USD",IF(P164=2,"HTG","erreur--&gt;")))</f>
        <v xml:space="preserve"> </v>
      </c>
      <c r="P164" s="188"/>
    </row>
    <row r="165" spans="1:16">
      <c r="A165" s="12"/>
      <c r="B165" s="596" t="s">
        <v>748</v>
      </c>
      <c r="C165" s="580"/>
      <c r="D165" s="580"/>
      <c r="E165" s="580"/>
      <c r="F165" s="581"/>
      <c r="G165" s="587"/>
      <c r="H165" s="588"/>
      <c r="I165" s="587"/>
      <c r="J165" s="589"/>
      <c r="K165" s="589"/>
      <c r="L165" s="590"/>
      <c r="M165" s="591"/>
      <c r="N165" s="180"/>
      <c r="O165" s="190"/>
      <c r="P165" s="158"/>
    </row>
    <row r="166" spans="1:16">
      <c r="A166" s="12"/>
      <c r="B166" s="308">
        <v>1</v>
      </c>
      <c r="C166" s="580"/>
      <c r="D166" s="580"/>
      <c r="E166" s="580"/>
      <c r="F166" s="581"/>
      <c r="G166" s="587"/>
      <c r="H166" s="588"/>
      <c r="I166" s="587"/>
      <c r="J166" s="589"/>
      <c r="K166" s="589"/>
      <c r="L166" s="590"/>
      <c r="M166" s="591"/>
      <c r="N166" s="180"/>
      <c r="O166" s="189" t="str">
        <f>IF(N166&lt;=0," ",IF(P166=1,"USD",IF(P166=2,"HTG","erreur--&gt;")))</f>
        <v xml:space="preserve"> </v>
      </c>
      <c r="P166" s="188"/>
    </row>
    <row r="167" spans="1:16">
      <c r="A167" s="12"/>
      <c r="B167" s="309">
        <v>2</v>
      </c>
      <c r="C167" s="580"/>
      <c r="D167" s="580"/>
      <c r="E167" s="580"/>
      <c r="F167" s="581"/>
      <c r="G167" s="587"/>
      <c r="H167" s="588"/>
      <c r="I167" s="587"/>
      <c r="J167" s="589"/>
      <c r="K167" s="589"/>
      <c r="L167" s="590"/>
      <c r="M167" s="591"/>
      <c r="N167" s="180"/>
      <c r="O167" s="189" t="str">
        <f>IF(N167&lt;=0," ",IF(P167=1,"USD",IF(P167=2,"HTG","erreur--&gt;")))</f>
        <v xml:space="preserve"> </v>
      </c>
      <c r="P167" s="188"/>
    </row>
    <row r="168" spans="1:16">
      <c r="A168" s="12"/>
      <c r="B168" s="310">
        <v>3</v>
      </c>
      <c r="C168" s="580"/>
      <c r="D168" s="580"/>
      <c r="E168" s="580"/>
      <c r="F168" s="581"/>
      <c r="G168" s="587"/>
      <c r="H168" s="588"/>
      <c r="I168" s="587"/>
      <c r="J168" s="589"/>
      <c r="K168" s="589"/>
      <c r="L168" s="590"/>
      <c r="M168" s="591"/>
      <c r="N168" s="180"/>
      <c r="O168" s="189" t="str">
        <f>IF(N168&lt;=0," ",IF(P168=1,"USD",IF(P168=2,"HTG","erreur--&gt;")))</f>
        <v xml:space="preserve"> </v>
      </c>
      <c r="P168" s="188"/>
    </row>
    <row r="169" spans="1:16">
      <c r="A169" s="12"/>
      <c r="B169" s="12"/>
      <c r="C169" s="12"/>
      <c r="D169" s="12"/>
      <c r="E169" s="12"/>
      <c r="F169" s="12"/>
      <c r="G169" s="12"/>
      <c r="H169" s="12"/>
      <c r="I169" s="12"/>
      <c r="J169" s="12"/>
      <c r="K169" s="12"/>
      <c r="L169" s="12"/>
      <c r="M169" s="12"/>
      <c r="N169" s="12"/>
      <c r="O169" s="12"/>
      <c r="P169" s="12"/>
    </row>
    <row r="170" spans="1:16" ht="21.75" thickBot="1">
      <c r="A170" s="12"/>
      <c r="B170" s="12"/>
      <c r="C170" s="12"/>
      <c r="D170" s="108" t="s">
        <v>387</v>
      </c>
      <c r="E170" s="12"/>
      <c r="F170" s="12"/>
      <c r="G170" s="12"/>
      <c r="H170" s="12"/>
      <c r="I170" s="12"/>
      <c r="J170" s="12"/>
      <c r="K170" s="12"/>
      <c r="L170" s="12"/>
      <c r="M170" s="12"/>
      <c r="N170" s="12"/>
      <c r="O170" s="12"/>
      <c r="P170" s="12"/>
    </row>
    <row r="171" spans="1:16" ht="21">
      <c r="A171" s="12"/>
      <c r="B171" s="122"/>
      <c r="C171" s="112"/>
      <c r="D171" s="194"/>
      <c r="E171" s="112"/>
      <c r="F171" s="112"/>
      <c r="G171" s="112"/>
      <c r="H171" s="112"/>
      <c r="I171" s="112"/>
      <c r="J171" s="112"/>
      <c r="K171" s="112"/>
      <c r="L171" s="112"/>
      <c r="M171" s="112"/>
      <c r="N171" s="112"/>
      <c r="O171" s="112"/>
      <c r="P171" s="123"/>
    </row>
    <row r="172" spans="1:16">
      <c r="A172" s="12"/>
      <c r="B172" s="124"/>
      <c r="C172" s="114" t="s">
        <v>107</v>
      </c>
      <c r="D172" s="27"/>
      <c r="E172" s="127" t="s">
        <v>388</v>
      </c>
      <c r="F172" s="127"/>
      <c r="G172" s="127"/>
      <c r="H172" s="127"/>
      <c r="I172" s="127"/>
      <c r="J172" s="604"/>
      <c r="K172" s="605"/>
      <c r="L172" s="605"/>
      <c r="M172" s="605"/>
      <c r="N172" s="605"/>
      <c r="O172" s="606"/>
      <c r="P172" s="116"/>
    </row>
    <row r="173" spans="1:16">
      <c r="A173" s="12"/>
      <c r="B173" s="124"/>
      <c r="C173" s="114"/>
      <c r="D173" s="27"/>
      <c r="E173" s="127"/>
      <c r="F173" s="127"/>
      <c r="G173" s="127"/>
      <c r="H173" s="127"/>
      <c r="I173" s="127"/>
      <c r="J173" s="607"/>
      <c r="K173" s="608"/>
      <c r="L173" s="608"/>
      <c r="M173" s="608"/>
      <c r="N173" s="608"/>
      <c r="O173" s="609"/>
      <c r="P173" s="116"/>
    </row>
    <row r="174" spans="1:16">
      <c r="A174" s="12"/>
      <c r="B174" s="124"/>
      <c r="C174" s="114"/>
      <c r="D174" s="27"/>
      <c r="E174" s="127"/>
      <c r="F174" s="127"/>
      <c r="G174" s="127"/>
      <c r="H174" s="127"/>
      <c r="I174" s="127"/>
      <c r="J174" s="610"/>
      <c r="K174" s="611"/>
      <c r="L174" s="611"/>
      <c r="M174" s="611"/>
      <c r="N174" s="611"/>
      <c r="O174" s="612"/>
      <c r="P174" s="116"/>
    </row>
    <row r="175" spans="1:16">
      <c r="A175" s="12"/>
      <c r="B175" s="124"/>
      <c r="C175" s="114"/>
      <c r="D175" s="27"/>
      <c r="E175" s="27"/>
      <c r="F175" s="27"/>
      <c r="G175" s="27"/>
      <c r="H175" s="27"/>
      <c r="I175" s="27"/>
      <c r="J175" s="27"/>
      <c r="K175" s="27"/>
      <c r="L175" s="27"/>
      <c r="M175" s="27"/>
      <c r="N175" s="27"/>
      <c r="O175" s="27"/>
      <c r="P175" s="116"/>
    </row>
    <row r="176" spans="1:16">
      <c r="A176" s="12"/>
      <c r="B176" s="124"/>
      <c r="C176" s="114" t="s">
        <v>109</v>
      </c>
      <c r="D176" s="27"/>
      <c r="E176" s="27" t="s">
        <v>749</v>
      </c>
      <c r="F176" s="27"/>
      <c r="G176" s="27"/>
      <c r="H176" s="27"/>
      <c r="I176" s="27"/>
      <c r="J176" s="613"/>
      <c r="K176" s="614"/>
      <c r="L176" s="614"/>
      <c r="M176" s="614"/>
      <c r="N176" s="614"/>
      <c r="O176" s="615"/>
      <c r="P176" s="116"/>
    </row>
    <row r="177" spans="1:16">
      <c r="A177" s="12"/>
      <c r="B177" s="124"/>
      <c r="C177" s="114"/>
      <c r="D177" s="27"/>
      <c r="E177" s="27"/>
      <c r="F177" s="27"/>
      <c r="G177" s="27"/>
      <c r="H177" s="27"/>
      <c r="I177" s="27"/>
      <c r="J177" s="616"/>
      <c r="K177" s="617"/>
      <c r="L177" s="617"/>
      <c r="M177" s="617"/>
      <c r="N177" s="617"/>
      <c r="O177" s="618"/>
      <c r="P177" s="116"/>
    </row>
    <row r="178" spans="1:16">
      <c r="A178" s="12"/>
      <c r="B178" s="124"/>
      <c r="C178" s="114"/>
      <c r="D178" s="27"/>
      <c r="E178" s="12"/>
      <c r="F178" s="27"/>
      <c r="G178" s="27"/>
      <c r="H178" s="27"/>
      <c r="I178" s="27"/>
      <c r="J178" s="27"/>
      <c r="K178" s="27"/>
      <c r="L178" s="27"/>
      <c r="M178" s="27"/>
      <c r="N178" s="27"/>
      <c r="O178" s="27"/>
      <c r="P178" s="116"/>
    </row>
    <row r="179" spans="1:16">
      <c r="A179" s="12"/>
      <c r="B179" s="124"/>
      <c r="C179" s="12"/>
      <c r="D179" s="12"/>
      <c r="E179" s="12"/>
      <c r="F179" s="12"/>
      <c r="G179" s="127"/>
      <c r="H179" s="127"/>
      <c r="I179" s="127"/>
      <c r="J179" s="613"/>
      <c r="K179" s="614"/>
      <c r="L179" s="614"/>
      <c r="M179" s="614"/>
      <c r="N179" s="614"/>
      <c r="O179" s="615"/>
      <c r="P179" s="116"/>
    </row>
    <row r="180" spans="1:16">
      <c r="A180" s="12"/>
      <c r="B180" s="124"/>
      <c r="C180" s="114" t="s">
        <v>111</v>
      </c>
      <c r="D180" s="27"/>
      <c r="E180" s="127" t="s">
        <v>391</v>
      </c>
      <c r="F180" s="127"/>
      <c r="G180" s="127"/>
      <c r="H180" s="127"/>
      <c r="I180" s="127"/>
      <c r="J180" s="616"/>
      <c r="K180" s="617"/>
      <c r="L180" s="617"/>
      <c r="M180" s="617"/>
      <c r="N180" s="617"/>
      <c r="O180" s="618"/>
      <c r="P180" s="116"/>
    </row>
    <row r="181" spans="1:16">
      <c r="A181" s="12"/>
      <c r="B181" s="124"/>
      <c r="C181" s="114"/>
      <c r="D181" s="27"/>
      <c r="E181" s="127"/>
      <c r="F181" s="127"/>
      <c r="G181" s="127"/>
      <c r="H181" s="127"/>
      <c r="I181" s="127"/>
      <c r="J181" s="128"/>
      <c r="K181" s="128"/>
      <c r="L181" s="128"/>
      <c r="M181" s="128"/>
      <c r="N181" s="128"/>
      <c r="O181" s="128"/>
      <c r="P181" s="116"/>
    </row>
    <row r="182" spans="1:16" ht="18" customHeight="1">
      <c r="A182" s="12"/>
      <c r="B182" s="124"/>
      <c r="C182" s="114" t="s">
        <v>113</v>
      </c>
      <c r="D182" s="27"/>
      <c r="E182" s="141" t="s">
        <v>80</v>
      </c>
      <c r="F182" s="127"/>
      <c r="G182" s="619" t="str">
        <f>IF(I182="monnaie","Erreur!"," ")</f>
        <v xml:space="preserve"> </v>
      </c>
      <c r="H182" s="619"/>
      <c r="I182" s="249" t="str">
        <f>IF(J182&lt;=0," ",IF(N182=1,"USD",IF(N182=2,"HTG","Monnaie")))</f>
        <v xml:space="preserve"> </v>
      </c>
      <c r="J182" s="620"/>
      <c r="K182" s="621"/>
      <c r="L182" s="622"/>
      <c r="M182" s="196" t="s">
        <v>392</v>
      </c>
      <c r="N182" s="197"/>
      <c r="O182" s="623" t="str">
        <f>IF(J182&lt;=0," ",CONCATENATE(G182," ",I182," ",I183))</f>
        <v xml:space="preserve"> </v>
      </c>
      <c r="P182" s="624"/>
    </row>
    <row r="183" spans="1:16">
      <c r="A183" s="12"/>
      <c r="B183" s="124"/>
      <c r="C183" s="114"/>
      <c r="D183" s="27"/>
      <c r="E183" s="27"/>
      <c r="F183" s="27"/>
      <c r="G183" s="27"/>
      <c r="H183" s="27"/>
      <c r="I183" s="195" t="str">
        <f>IF(I182="Monnaie","inconnue"," ")</f>
        <v xml:space="preserve"> </v>
      </c>
      <c r="J183" s="27"/>
      <c r="K183" s="27"/>
      <c r="L183" s="27"/>
      <c r="M183" s="27"/>
      <c r="N183" s="27"/>
      <c r="O183" s="27"/>
      <c r="P183" s="116"/>
    </row>
    <row r="184" spans="1:16" ht="15.75" thickBot="1">
      <c r="A184" s="12"/>
      <c r="B184" s="12"/>
      <c r="C184" s="27"/>
      <c r="D184" s="527"/>
      <c r="E184" s="527"/>
      <c r="F184" s="527"/>
      <c r="G184" s="527"/>
      <c r="H184" s="527"/>
      <c r="I184" s="27"/>
      <c r="J184" s="597"/>
      <c r="K184" s="597"/>
      <c r="L184" s="27"/>
      <c r="M184" s="598"/>
      <c r="N184" s="598"/>
      <c r="O184" s="27"/>
      <c r="P184" s="27"/>
    </row>
    <row r="185" spans="1:16" ht="15">
      <c r="A185" s="12"/>
      <c r="B185" s="122"/>
      <c r="C185" s="201" t="s">
        <v>123</v>
      </c>
      <c r="D185" s="112"/>
      <c r="E185" s="202" t="s">
        <v>397</v>
      </c>
      <c r="F185" s="112"/>
      <c r="G185" s="112"/>
      <c r="H185" s="112"/>
      <c r="I185" s="112"/>
      <c r="J185" s="599" t="s">
        <v>398</v>
      </c>
      <c r="K185" s="599"/>
      <c r="L185" s="486"/>
      <c r="M185" s="487" t="s">
        <v>399</v>
      </c>
      <c r="N185" s="203"/>
      <c r="O185" s="600" t="s">
        <v>5</v>
      </c>
      <c r="P185" s="601"/>
    </row>
    <row r="186" spans="1:16">
      <c r="A186" s="12"/>
      <c r="B186" s="124"/>
      <c r="C186" s="114"/>
      <c r="D186" s="27"/>
      <c r="E186" s="27"/>
      <c r="F186" s="27"/>
      <c r="G186" s="27"/>
      <c r="H186" s="27"/>
      <c r="I186" s="27"/>
      <c r="J186" s="602" t="s">
        <v>400</v>
      </c>
      <c r="K186" s="602"/>
      <c r="L186" s="488"/>
      <c r="M186" s="489" t="s">
        <v>401</v>
      </c>
      <c r="N186" s="125"/>
      <c r="O186" s="558"/>
      <c r="P186" s="603"/>
    </row>
    <row r="187" spans="1:16" ht="15">
      <c r="A187" s="12"/>
      <c r="B187" s="124"/>
      <c r="C187" s="143"/>
      <c r="D187" s="27"/>
      <c r="E187" s="130" t="s">
        <v>344</v>
      </c>
      <c r="F187" s="130"/>
      <c r="G187" s="130"/>
      <c r="H187" s="130"/>
      <c r="I187" s="27"/>
      <c r="J187" s="625"/>
      <c r="K187" s="625"/>
      <c r="L187" s="27"/>
      <c r="M187" s="199"/>
      <c r="N187" s="200"/>
      <c r="O187" s="517"/>
      <c r="P187" s="632"/>
    </row>
    <row r="188" spans="1:16" ht="15">
      <c r="A188" s="12"/>
      <c r="B188" s="124"/>
      <c r="C188" s="143"/>
      <c r="D188" s="27"/>
      <c r="E188" s="130" t="s">
        <v>402</v>
      </c>
      <c r="F188" s="130"/>
      <c r="G188" s="130"/>
      <c r="H188" s="130"/>
      <c r="I188" s="27"/>
      <c r="J188" s="625"/>
      <c r="K188" s="625"/>
      <c r="L188" s="27"/>
      <c r="M188" s="199"/>
      <c r="N188" s="200"/>
      <c r="O188" s="553"/>
      <c r="P188" s="626"/>
    </row>
    <row r="189" spans="1:16" ht="15">
      <c r="A189" s="12"/>
      <c r="B189" s="124"/>
      <c r="C189" s="143"/>
      <c r="D189" s="27"/>
      <c r="E189" s="130" t="s">
        <v>404</v>
      </c>
      <c r="F189" s="130"/>
      <c r="G189" s="130"/>
      <c r="H189" s="130"/>
      <c r="I189" s="27"/>
      <c r="J189" s="625"/>
      <c r="K189" s="625"/>
      <c r="L189" s="27"/>
      <c r="M189" s="199"/>
      <c r="N189" s="200"/>
      <c r="O189" s="553"/>
      <c r="P189" s="626"/>
    </row>
    <row r="190" spans="1:16" ht="15">
      <c r="A190" s="12"/>
      <c r="B190" s="124"/>
      <c r="C190" s="143"/>
      <c r="D190" s="27"/>
      <c r="E190" s="130" t="s">
        <v>750</v>
      </c>
      <c r="F190" s="130"/>
      <c r="G190" s="130"/>
      <c r="H190" s="130"/>
      <c r="I190" s="27"/>
      <c r="J190" s="625"/>
      <c r="K190" s="625"/>
      <c r="L190" s="27"/>
      <c r="M190" s="199"/>
      <c r="N190" s="200"/>
      <c r="O190" s="553"/>
      <c r="P190" s="626"/>
    </row>
    <row r="191" spans="1:16" ht="15">
      <c r="A191" s="12"/>
      <c r="B191" s="124"/>
      <c r="C191" s="27"/>
      <c r="D191" s="27"/>
      <c r="E191" s="552"/>
      <c r="F191" s="552"/>
      <c r="G191" s="552"/>
      <c r="H191" s="552"/>
      <c r="I191" s="27"/>
      <c r="J191" s="625"/>
      <c r="K191" s="625"/>
      <c r="L191" s="27"/>
      <c r="M191" s="199"/>
      <c r="N191" s="200"/>
      <c r="O191" s="553"/>
      <c r="P191" s="626"/>
    </row>
    <row r="192" spans="1:16" ht="6.95" customHeight="1">
      <c r="A192" s="12"/>
      <c r="B192" s="124"/>
      <c r="C192" s="27"/>
      <c r="D192" s="27"/>
      <c r="E192" s="27"/>
      <c r="F192" s="27"/>
      <c r="G192" s="27"/>
      <c r="H192" s="27"/>
      <c r="I192" s="27"/>
      <c r="J192" s="27"/>
      <c r="K192" s="27"/>
      <c r="L192" s="27"/>
      <c r="M192" s="27"/>
      <c r="N192" s="27"/>
      <c r="O192" s="27"/>
      <c r="P192" s="116"/>
    </row>
    <row r="193" spans="1:16" ht="13.5" thickBot="1">
      <c r="A193" s="12"/>
      <c r="B193" s="124"/>
      <c r="C193" s="627" t="s">
        <v>26</v>
      </c>
      <c r="D193" s="627"/>
      <c r="E193" s="627"/>
      <c r="F193" s="627"/>
      <c r="G193" s="627"/>
      <c r="H193" s="205"/>
      <c r="I193" s="205"/>
      <c r="J193" s="628">
        <f>SUM(J187:J191)</f>
        <v>0</v>
      </c>
      <c r="K193" s="629"/>
      <c r="L193" s="205"/>
      <c r="M193" s="206">
        <f>SUM(M187:M191)</f>
        <v>0</v>
      </c>
      <c r="N193" s="207"/>
      <c r="O193" s="630">
        <f>SUM(O188:O191)</f>
        <v>0</v>
      </c>
      <c r="P193" s="631"/>
    </row>
    <row r="194" spans="1:16" ht="13.5" thickTop="1">
      <c r="A194" s="12"/>
      <c r="B194" s="124"/>
      <c r="C194" s="27"/>
      <c r="D194" s="27"/>
      <c r="E194" s="27"/>
      <c r="F194" s="27"/>
      <c r="G194" s="27"/>
      <c r="H194" s="27"/>
      <c r="I194" s="27"/>
      <c r="J194" s="27"/>
      <c r="K194" s="27"/>
      <c r="L194" s="27"/>
      <c r="M194" s="27"/>
      <c r="N194" s="27"/>
      <c r="O194" s="27"/>
      <c r="P194" s="116"/>
    </row>
    <row r="195" spans="1:16">
      <c r="A195" s="12"/>
      <c r="B195" s="124"/>
      <c r="C195" s="27"/>
      <c r="D195" s="27"/>
      <c r="E195" s="27"/>
      <c r="F195" s="27"/>
      <c r="G195" s="27"/>
      <c r="H195" s="27"/>
      <c r="I195" s="27"/>
      <c r="J195" s="27"/>
      <c r="K195" s="27"/>
      <c r="L195" s="27"/>
      <c r="M195" s="27"/>
      <c r="N195" s="27"/>
      <c r="O195" s="27"/>
      <c r="P195" s="116"/>
    </row>
    <row r="196" spans="1:16" ht="15">
      <c r="A196" s="12"/>
      <c r="B196" s="124"/>
      <c r="C196" s="144" t="s">
        <v>125</v>
      </c>
      <c r="D196" s="27"/>
      <c r="E196" s="184" t="s">
        <v>405</v>
      </c>
      <c r="F196" s="27"/>
      <c r="G196" s="27"/>
      <c r="H196" s="27"/>
      <c r="I196" s="27"/>
      <c r="J196" s="27"/>
      <c r="K196" s="27"/>
      <c r="L196" s="27"/>
      <c r="M196" s="27"/>
      <c r="N196" s="27"/>
      <c r="O196" s="27"/>
      <c r="P196" s="116"/>
    </row>
    <row r="197" spans="1:16">
      <c r="A197" s="12"/>
      <c r="B197" s="124"/>
      <c r="C197" s="27"/>
      <c r="D197" s="27"/>
      <c r="E197" s="27"/>
      <c r="F197" s="27"/>
      <c r="G197" s="27"/>
      <c r="H197" s="27"/>
      <c r="I197" s="27"/>
      <c r="J197" s="27"/>
      <c r="K197" s="27"/>
      <c r="L197" s="27"/>
      <c r="M197" s="27"/>
      <c r="N197" s="27"/>
      <c r="O197" s="27"/>
      <c r="P197" s="116"/>
    </row>
    <row r="198" spans="1:16">
      <c r="A198" s="12"/>
      <c r="B198" s="124"/>
      <c r="C198" s="27"/>
      <c r="D198" s="27" t="s">
        <v>406</v>
      </c>
      <c r="E198" s="27" t="s">
        <v>407</v>
      </c>
      <c r="F198" s="27"/>
      <c r="G198" s="27"/>
      <c r="H198" s="27"/>
      <c r="I198" s="517"/>
      <c r="J198" s="517"/>
      <c r="K198" s="517"/>
      <c r="L198" s="27"/>
      <c r="M198" s="143"/>
      <c r="N198" s="143"/>
      <c r="O198" s="27"/>
      <c r="P198" s="208"/>
    </row>
    <row r="199" spans="1:16">
      <c r="A199" s="12"/>
      <c r="B199" s="124"/>
      <c r="C199" s="27"/>
      <c r="D199" s="27"/>
      <c r="E199" s="27"/>
      <c r="F199" s="27"/>
      <c r="G199" s="27"/>
      <c r="H199" s="27"/>
      <c r="I199" s="27"/>
      <c r="J199" s="27"/>
      <c r="K199" s="27"/>
      <c r="L199" s="27"/>
      <c r="M199" s="27"/>
      <c r="N199" s="27"/>
      <c r="O199" s="27"/>
      <c r="P199" s="116"/>
    </row>
    <row r="200" spans="1:16">
      <c r="A200" s="12"/>
      <c r="B200" s="124"/>
      <c r="C200" s="354"/>
      <c r="D200" s="354" t="s">
        <v>410</v>
      </c>
      <c r="E200" s="354" t="s">
        <v>411</v>
      </c>
      <c r="F200" s="354"/>
      <c r="G200" s="354"/>
      <c r="H200" s="354"/>
      <c r="I200" s="636"/>
      <c r="J200" s="636"/>
      <c r="K200" s="636"/>
      <c r="L200" s="27"/>
      <c r="M200" s="517"/>
      <c r="N200" s="517"/>
      <c r="O200" s="27"/>
      <c r="P200" s="208"/>
    </row>
    <row r="201" spans="1:16">
      <c r="A201" s="12"/>
      <c r="B201" s="124"/>
      <c r="C201" s="27"/>
      <c r="D201" s="27"/>
      <c r="E201" s="27"/>
      <c r="F201" s="27"/>
      <c r="G201" s="27"/>
      <c r="H201" s="27"/>
      <c r="I201" s="27"/>
      <c r="J201" s="27"/>
      <c r="K201" s="27"/>
      <c r="L201" s="27"/>
      <c r="M201" s="27"/>
      <c r="N201" s="27"/>
      <c r="O201" s="27"/>
      <c r="P201" s="116"/>
    </row>
    <row r="202" spans="1:16">
      <c r="A202" s="12"/>
      <c r="B202" s="124"/>
      <c r="C202" s="27"/>
      <c r="D202" s="27" t="s">
        <v>412</v>
      </c>
      <c r="E202" s="27" t="s">
        <v>413</v>
      </c>
      <c r="F202" s="27"/>
      <c r="G202" s="27"/>
      <c r="H202" s="27"/>
      <c r="I202" s="517"/>
      <c r="J202" s="517"/>
      <c r="K202" s="517"/>
      <c r="L202" s="27"/>
      <c r="M202" s="517"/>
      <c r="N202" s="517"/>
      <c r="O202" s="27"/>
      <c r="P202" s="208"/>
    </row>
    <row r="203" spans="1:16" ht="13.5" thickBot="1">
      <c r="A203" s="12"/>
      <c r="B203" s="119"/>
      <c r="C203" s="120"/>
      <c r="D203" s="120"/>
      <c r="E203" s="120"/>
      <c r="F203" s="120"/>
      <c r="G203" s="120"/>
      <c r="H203" s="120"/>
      <c r="I203" s="120"/>
      <c r="J203" s="120"/>
      <c r="K203" s="120"/>
      <c r="L203" s="120"/>
      <c r="M203" s="120"/>
      <c r="N203" s="120"/>
      <c r="O203" s="120"/>
      <c r="P203" s="121"/>
    </row>
    <row r="204" spans="1:16">
      <c r="A204" s="12"/>
      <c r="B204" s="12"/>
      <c r="C204" s="12"/>
      <c r="D204" s="12"/>
      <c r="E204" s="12"/>
      <c r="F204" s="12"/>
      <c r="G204" s="12"/>
      <c r="H204" s="12"/>
      <c r="I204" s="12"/>
      <c r="J204" s="12"/>
      <c r="K204" s="12"/>
      <c r="L204" s="12"/>
      <c r="M204" s="12"/>
      <c r="N204" s="12"/>
      <c r="O204" s="12"/>
      <c r="P204" s="12"/>
    </row>
    <row r="205" spans="1:16" ht="18.75">
      <c r="A205" s="12"/>
      <c r="B205" s="12"/>
      <c r="C205" s="12"/>
      <c r="D205" s="12"/>
      <c r="E205" s="209" t="s">
        <v>414</v>
      </c>
      <c r="F205" s="210"/>
      <c r="G205" s="210"/>
      <c r="H205" s="210"/>
      <c r="I205" s="210"/>
      <c r="J205" s="210"/>
      <c r="K205" s="210"/>
      <c r="L205" s="210"/>
      <c r="M205" s="210"/>
      <c r="N205" s="12"/>
      <c r="O205" s="12"/>
      <c r="P205" s="12"/>
    </row>
    <row r="206" spans="1:16" ht="19.5" thickBot="1">
      <c r="A206" s="12"/>
      <c r="B206" s="12"/>
      <c r="C206" s="12"/>
      <c r="D206" s="12"/>
      <c r="E206" s="209" t="s">
        <v>415</v>
      </c>
      <c r="F206" s="210"/>
      <c r="G206" s="210"/>
      <c r="H206" s="210"/>
      <c r="I206" s="210"/>
      <c r="J206" s="210"/>
      <c r="K206" s="210"/>
      <c r="L206" s="210"/>
      <c r="M206" s="210"/>
      <c r="N206" s="12"/>
      <c r="O206" s="12"/>
      <c r="P206" s="12"/>
    </row>
    <row r="207" spans="1:16">
      <c r="A207" s="12"/>
      <c r="B207" s="122"/>
      <c r="C207" s="112"/>
      <c r="D207" s="112"/>
      <c r="E207" s="112"/>
      <c r="F207" s="112"/>
      <c r="G207" s="112"/>
      <c r="H207" s="112"/>
      <c r="I207" s="112"/>
      <c r="J207" s="112"/>
      <c r="K207" s="273" t="s">
        <v>7</v>
      </c>
      <c r="L207" s="112"/>
      <c r="M207" s="112"/>
      <c r="N207" s="637" t="s">
        <v>8</v>
      </c>
      <c r="O207" s="637"/>
      <c r="P207" s="123"/>
    </row>
    <row r="208" spans="1:16">
      <c r="A208" s="12"/>
      <c r="B208" s="124"/>
      <c r="C208" s="114" t="s">
        <v>107</v>
      </c>
      <c r="D208" s="27"/>
      <c r="E208" s="27" t="s">
        <v>483</v>
      </c>
      <c r="F208" s="27"/>
      <c r="G208" s="27"/>
      <c r="H208" s="27"/>
      <c r="I208" s="27"/>
      <c r="J208" s="633">
        <v>0</v>
      </c>
      <c r="K208" s="633"/>
      <c r="L208" s="633"/>
      <c r="M208" s="125"/>
      <c r="N208" s="634"/>
      <c r="O208" s="634"/>
      <c r="P208" s="116"/>
    </row>
    <row r="209" spans="1:16">
      <c r="A209" s="12"/>
      <c r="B209" s="124"/>
      <c r="C209" s="114" t="s">
        <v>109</v>
      </c>
      <c r="D209" s="27"/>
      <c r="E209" s="27" t="s">
        <v>12</v>
      </c>
      <c r="F209" s="27"/>
      <c r="G209" s="27"/>
      <c r="H209" s="27"/>
      <c r="I209" s="27"/>
      <c r="J209" s="633">
        <f>J208</f>
        <v>0</v>
      </c>
      <c r="K209" s="633"/>
      <c r="L209" s="633"/>
      <c r="M209" s="125"/>
      <c r="N209" s="634">
        <f>N208</f>
        <v>0</v>
      </c>
      <c r="O209" s="634"/>
      <c r="P209" s="116"/>
    </row>
    <row r="210" spans="1:16">
      <c r="A210" s="12"/>
      <c r="B210" s="124"/>
      <c r="C210" s="114" t="s">
        <v>111</v>
      </c>
      <c r="D210" s="27"/>
      <c r="E210" s="27" t="s">
        <v>416</v>
      </c>
      <c r="F210" s="27"/>
      <c r="G210" s="27"/>
      <c r="H210" s="27"/>
      <c r="I210" s="27"/>
      <c r="J210" s="635"/>
      <c r="K210" s="635"/>
      <c r="L210" s="635"/>
      <c r="M210" s="250" t="str">
        <f ca="1">IF(J210&gt;TODAY(),"??"," ")</f>
        <v xml:space="preserve"> </v>
      </c>
      <c r="N210" s="635"/>
      <c r="O210" s="635"/>
      <c r="P210" s="254" t="str">
        <f ca="1">IF(N210&gt;TODAY(),"??"," ")</f>
        <v xml:space="preserve"> </v>
      </c>
    </row>
    <row r="211" spans="1:16">
      <c r="A211" s="12"/>
      <c r="B211" s="124"/>
      <c r="C211" s="114" t="s">
        <v>113</v>
      </c>
      <c r="D211" s="27"/>
      <c r="E211" s="27" t="s">
        <v>10</v>
      </c>
      <c r="F211" s="27"/>
      <c r="G211" s="27"/>
      <c r="H211" s="27"/>
      <c r="I211" s="27"/>
      <c r="J211" s="640"/>
      <c r="K211" s="640"/>
      <c r="L211" s="640"/>
      <c r="M211" s="250" t="str">
        <f>IF(J211&gt;0.25,"??"," ")</f>
        <v xml:space="preserve"> </v>
      </c>
      <c r="N211" s="640"/>
      <c r="O211" s="640"/>
      <c r="P211" s="254" t="str">
        <f>IF(N211&gt;0.25,"??"," ")</f>
        <v xml:space="preserve"> </v>
      </c>
    </row>
    <row r="212" spans="1:16">
      <c r="A212" s="12"/>
      <c r="B212" s="124"/>
      <c r="C212" s="114" t="s">
        <v>115</v>
      </c>
      <c r="D212" s="27"/>
      <c r="E212" s="27" t="s">
        <v>11</v>
      </c>
      <c r="F212" s="27"/>
      <c r="G212" s="27"/>
      <c r="H212" s="125"/>
      <c r="I212" s="125"/>
      <c r="J212" s="517"/>
      <c r="K212" s="517"/>
      <c r="L212" s="517"/>
      <c r="M212" s="125"/>
      <c r="N212" s="517"/>
      <c r="O212" s="517"/>
      <c r="P212" s="255"/>
    </row>
    <row r="213" spans="1:16">
      <c r="A213" s="12"/>
      <c r="B213" s="124"/>
      <c r="C213" s="114" t="s">
        <v>123</v>
      </c>
      <c r="D213" s="27"/>
      <c r="E213" s="27" t="s">
        <v>166</v>
      </c>
      <c r="F213" s="27"/>
      <c r="G213" s="27"/>
      <c r="H213" s="27"/>
      <c r="I213" s="27"/>
      <c r="J213" s="635"/>
      <c r="K213" s="635"/>
      <c r="L213" s="635"/>
      <c r="M213" s="250" t="str">
        <f ca="1">IF(J213&gt;TODAY(),"??"," ")</f>
        <v xml:space="preserve"> </v>
      </c>
      <c r="N213" s="635"/>
      <c r="O213" s="635"/>
      <c r="P213" s="254" t="str">
        <f ca="1">IF(N213&gt;TODAY(),"??"," ")</f>
        <v xml:space="preserve"> </v>
      </c>
    </row>
    <row r="214" spans="1:16">
      <c r="A214" s="12"/>
      <c r="B214" s="124"/>
      <c r="C214" s="114"/>
      <c r="D214" s="27"/>
      <c r="E214" s="27"/>
      <c r="F214" s="27"/>
      <c r="G214" s="27"/>
      <c r="H214" s="27"/>
      <c r="I214" s="27"/>
      <c r="J214" s="517"/>
      <c r="K214" s="517"/>
      <c r="L214" s="517"/>
      <c r="M214" s="125"/>
      <c r="N214" s="517"/>
      <c r="O214" s="517"/>
      <c r="P214" s="116"/>
    </row>
    <row r="215" spans="1:16">
      <c r="A215" s="12"/>
      <c r="B215" s="124"/>
      <c r="C215" s="114" t="s">
        <v>13</v>
      </c>
      <c r="D215" s="27"/>
      <c r="E215" s="27" t="s">
        <v>14</v>
      </c>
      <c r="F215" s="27"/>
      <c r="G215" s="27"/>
      <c r="H215" s="27"/>
      <c r="I215" s="27"/>
      <c r="J215" s="521" t="s">
        <v>751</v>
      </c>
      <c r="K215" s="518"/>
      <c r="L215" s="522"/>
      <c r="M215" s="125"/>
      <c r="N215" s="521" t="s">
        <v>751</v>
      </c>
      <c r="O215" s="522"/>
      <c r="P215" s="116"/>
    </row>
    <row r="216" spans="1:16">
      <c r="A216" s="12"/>
      <c r="B216" s="124"/>
      <c r="C216" s="114"/>
      <c r="D216" s="27"/>
      <c r="E216" s="27"/>
      <c r="F216" s="27"/>
      <c r="G216" s="27"/>
      <c r="H216" s="27"/>
      <c r="I216" s="638" t="str">
        <f>IF(J208&lt;=0," ",IF(AND(J215&lt;&gt;"oui",J215&lt;&gt;"non"),"Erreur! Répondre par oui ou non"," "))</f>
        <v xml:space="preserve"> </v>
      </c>
      <c r="J216" s="638"/>
      <c r="K216" s="638"/>
      <c r="L216" s="638"/>
      <c r="M216" s="125"/>
      <c r="N216" s="638" t="str">
        <f>IF(N209&lt;=0," ",IF(AND(N215&lt;&gt;"oui",N215&lt;&gt;"non"),"Erreur! Répondre par oui ou non"," "))</f>
        <v xml:space="preserve"> </v>
      </c>
      <c r="O216" s="638"/>
      <c r="P216" s="639"/>
    </row>
    <row r="217" spans="1:16">
      <c r="A217" s="12"/>
      <c r="B217" s="124"/>
      <c r="C217" s="126" t="s">
        <v>28</v>
      </c>
      <c r="D217" s="27"/>
      <c r="E217" s="27" t="s">
        <v>29</v>
      </c>
      <c r="F217" s="27"/>
      <c r="G217" s="27"/>
      <c r="H217" s="27"/>
      <c r="I217" s="27"/>
      <c r="J217" s="27"/>
      <c r="K217" s="587"/>
      <c r="L217" s="589"/>
      <c r="M217" s="589"/>
      <c r="N217" s="589"/>
      <c r="O217" s="589"/>
      <c r="P217" s="641"/>
    </row>
    <row r="218" spans="1:16">
      <c r="A218" s="12"/>
      <c r="B218" s="124"/>
      <c r="C218" s="114"/>
      <c r="D218" s="27"/>
      <c r="E218" s="27"/>
      <c r="F218" s="27"/>
      <c r="G218" s="27"/>
      <c r="H218" s="27"/>
      <c r="I218" s="27"/>
      <c r="J218" s="27"/>
      <c r="K218" s="27"/>
      <c r="L218" s="27"/>
      <c r="M218" s="27"/>
      <c r="N218" s="27"/>
      <c r="O218" s="27"/>
      <c r="P218" s="116"/>
    </row>
    <row r="219" spans="1:16">
      <c r="A219" s="12"/>
      <c r="B219" s="124"/>
      <c r="C219" s="114">
        <v>7</v>
      </c>
      <c r="D219" s="27"/>
      <c r="E219" s="27" t="s">
        <v>417</v>
      </c>
      <c r="F219" s="27"/>
      <c r="G219" s="27"/>
      <c r="H219" s="27"/>
      <c r="I219" s="27"/>
      <c r="J219" s="602" t="s">
        <v>418</v>
      </c>
      <c r="K219" s="602"/>
      <c r="L219" s="27"/>
      <c r="M219" s="489" t="s">
        <v>419</v>
      </c>
      <c r="N219" s="480" t="s">
        <v>143</v>
      </c>
      <c r="O219" s="602" t="s">
        <v>420</v>
      </c>
      <c r="P219" s="642"/>
    </row>
    <row r="220" spans="1:16" ht="15">
      <c r="A220" s="12"/>
      <c r="B220" s="124"/>
      <c r="C220" s="27"/>
      <c r="D220" s="27"/>
      <c r="E220" s="517" t="s">
        <v>9</v>
      </c>
      <c r="F220" s="517"/>
      <c r="G220" s="517"/>
      <c r="H220" s="517"/>
      <c r="I220" s="488"/>
      <c r="J220" s="625"/>
      <c r="K220" s="625"/>
      <c r="L220" s="27"/>
      <c r="M220" s="199"/>
      <c r="N220" s="253"/>
      <c r="O220" s="643" t="s">
        <v>421</v>
      </c>
      <c r="P220" s="644"/>
    </row>
    <row r="221" spans="1:16" ht="15">
      <c r="A221" s="12"/>
      <c r="B221" s="124"/>
      <c r="C221" s="27"/>
      <c r="D221" s="27"/>
      <c r="E221" s="552"/>
      <c r="F221" s="552"/>
      <c r="G221" s="552"/>
      <c r="H221" s="552"/>
      <c r="I221" s="274" t="str">
        <f t="shared" ref="I221:I226" si="7">IF(M221=0," ",IF(AND(N221&lt;&gt;1,N221&lt;&gt;2),"Erreur de monnaie"," "))</f>
        <v xml:space="preserve"> </v>
      </c>
      <c r="J221" s="625"/>
      <c r="K221" s="625"/>
      <c r="L221" s="27"/>
      <c r="M221" s="199"/>
      <c r="N221" s="275"/>
      <c r="O221" s="517"/>
      <c r="P221" s="632"/>
    </row>
    <row r="222" spans="1:16" ht="15">
      <c r="A222" s="12"/>
      <c r="B222" s="124"/>
      <c r="C222" s="27"/>
      <c r="D222" s="27"/>
      <c r="E222" s="552"/>
      <c r="F222" s="552"/>
      <c r="G222" s="552"/>
      <c r="H222" s="552"/>
      <c r="I222" s="274" t="str">
        <f t="shared" si="7"/>
        <v xml:space="preserve"> </v>
      </c>
      <c r="J222" s="625"/>
      <c r="K222" s="625"/>
      <c r="L222" s="27"/>
      <c r="M222" s="199"/>
      <c r="N222" s="276"/>
      <c r="O222" s="517"/>
      <c r="P222" s="632"/>
    </row>
    <row r="223" spans="1:16" ht="15">
      <c r="A223" s="12"/>
      <c r="B223" s="124"/>
      <c r="C223" s="27"/>
      <c r="D223" s="27"/>
      <c r="E223" s="552"/>
      <c r="F223" s="552"/>
      <c r="G223" s="552"/>
      <c r="H223" s="552"/>
      <c r="I223" s="274" t="str">
        <f t="shared" si="7"/>
        <v xml:space="preserve"> </v>
      </c>
      <c r="J223" s="625"/>
      <c r="K223" s="625"/>
      <c r="L223" s="27"/>
      <c r="M223" s="199"/>
      <c r="N223" s="276"/>
      <c r="O223" s="517"/>
      <c r="P223" s="632"/>
    </row>
    <row r="224" spans="1:16" ht="15">
      <c r="A224" s="12"/>
      <c r="B224" s="124"/>
      <c r="C224" s="27"/>
      <c r="D224" s="27"/>
      <c r="E224" s="552"/>
      <c r="F224" s="552"/>
      <c r="G224" s="552"/>
      <c r="H224" s="552"/>
      <c r="I224" s="274" t="str">
        <f t="shared" si="7"/>
        <v xml:space="preserve"> </v>
      </c>
      <c r="J224" s="625"/>
      <c r="K224" s="625"/>
      <c r="L224" s="27"/>
      <c r="M224" s="199"/>
      <c r="N224" s="276"/>
      <c r="O224" s="517"/>
      <c r="P224" s="632"/>
    </row>
    <row r="225" spans="1:16" ht="15">
      <c r="A225" s="12"/>
      <c r="B225" s="124"/>
      <c r="C225" s="27"/>
      <c r="D225" s="27"/>
      <c r="E225" s="552"/>
      <c r="F225" s="552"/>
      <c r="G225" s="552"/>
      <c r="H225" s="552"/>
      <c r="I225" s="274" t="str">
        <f t="shared" si="7"/>
        <v xml:space="preserve"> </v>
      </c>
      <c r="J225" s="625"/>
      <c r="K225" s="625"/>
      <c r="L225" s="27"/>
      <c r="M225" s="199"/>
      <c r="N225" s="276"/>
      <c r="O225" s="517"/>
      <c r="P225" s="632"/>
    </row>
    <row r="226" spans="1:16" ht="15">
      <c r="A226" s="12"/>
      <c r="B226" s="124"/>
      <c r="C226" s="27"/>
      <c r="D226" s="27"/>
      <c r="E226" s="552"/>
      <c r="F226" s="552"/>
      <c r="G226" s="552"/>
      <c r="H226" s="552"/>
      <c r="I226" s="274" t="str">
        <f t="shared" si="7"/>
        <v xml:space="preserve"> </v>
      </c>
      <c r="J226" s="645"/>
      <c r="K226" s="645"/>
      <c r="L226" s="27"/>
      <c r="M226" s="199"/>
      <c r="N226" s="276"/>
      <c r="O226" s="521"/>
      <c r="P226" s="646"/>
    </row>
    <row r="227" spans="1:16" ht="15.75" thickBot="1">
      <c r="A227" s="12"/>
      <c r="B227" s="119"/>
      <c r="C227" s="120"/>
      <c r="D227" s="655"/>
      <c r="E227" s="655"/>
      <c r="F227" s="655"/>
      <c r="G227" s="655"/>
      <c r="H227" s="655"/>
      <c r="I227" s="120"/>
      <c r="J227" s="656"/>
      <c r="K227" s="656"/>
      <c r="L227" s="120"/>
      <c r="M227" s="657"/>
      <c r="N227" s="657"/>
      <c r="O227" s="120"/>
      <c r="P227" s="121"/>
    </row>
    <row r="228" spans="1:16">
      <c r="A228" s="12"/>
      <c r="B228" s="12"/>
      <c r="C228" s="12"/>
      <c r="D228" s="12"/>
      <c r="E228" s="12"/>
      <c r="F228" s="12"/>
      <c r="G228" s="12"/>
      <c r="H228" s="12"/>
      <c r="I228" s="12"/>
      <c r="J228" s="12"/>
      <c r="K228" s="12"/>
      <c r="L228" s="12"/>
      <c r="M228" s="12"/>
      <c r="N228" s="12"/>
      <c r="O228" s="12"/>
      <c r="P228" s="12"/>
    </row>
    <row r="229" spans="1:16" ht="19.5" thickBot="1">
      <c r="A229" s="12"/>
      <c r="B229" s="12"/>
      <c r="C229" s="12"/>
      <c r="D229" s="209" t="s">
        <v>422</v>
      </c>
      <c r="E229" s="12"/>
      <c r="F229" s="12"/>
      <c r="G229" s="12"/>
      <c r="H229" s="12"/>
      <c r="I229" s="12"/>
      <c r="J229" s="12"/>
      <c r="K229" s="12"/>
      <c r="L229" s="12"/>
      <c r="M229" s="12"/>
      <c r="N229" s="12"/>
      <c r="O229" s="12"/>
      <c r="P229" s="12"/>
    </row>
    <row r="230" spans="1:16" ht="6.95" customHeight="1">
      <c r="A230" s="12"/>
      <c r="B230" s="122"/>
      <c r="C230" s="112"/>
      <c r="D230" s="112"/>
      <c r="E230" s="112"/>
      <c r="F230" s="112"/>
      <c r="G230" s="112"/>
      <c r="H230" s="112"/>
      <c r="I230" s="112"/>
      <c r="J230" s="112"/>
      <c r="K230" s="112"/>
      <c r="L230" s="112"/>
      <c r="M230" s="112"/>
      <c r="N230" s="112"/>
      <c r="O230" s="112"/>
      <c r="P230" s="123"/>
    </row>
    <row r="231" spans="1:16">
      <c r="A231" s="12"/>
      <c r="B231" s="124"/>
      <c r="C231" s="114"/>
      <c r="D231" s="27"/>
      <c r="E231" s="27"/>
      <c r="F231" s="27"/>
      <c r="G231" s="27"/>
      <c r="H231" s="27"/>
      <c r="I231" s="27"/>
      <c r="J231" s="586" t="s">
        <v>432</v>
      </c>
      <c r="K231" s="586"/>
      <c r="L231" s="27"/>
      <c r="M231" s="125" t="s">
        <v>10</v>
      </c>
      <c r="N231" s="125"/>
      <c r="O231" s="212"/>
      <c r="P231" s="213" t="s">
        <v>423</v>
      </c>
    </row>
    <row r="232" spans="1:16" ht="15">
      <c r="A232" s="12"/>
      <c r="B232" s="124"/>
      <c r="C232" s="27"/>
      <c r="D232" s="27"/>
      <c r="E232" s="517"/>
      <c r="F232" s="517"/>
      <c r="G232" s="214"/>
      <c r="H232" s="214"/>
      <c r="I232" s="27"/>
      <c r="J232" s="625"/>
      <c r="K232" s="625"/>
      <c r="L232" s="27"/>
      <c r="M232" s="199"/>
      <c r="N232" s="211"/>
      <c r="O232" s="212"/>
      <c r="P232" s="213" t="s">
        <v>346</v>
      </c>
    </row>
    <row r="233" spans="1:16" ht="15">
      <c r="A233" s="12"/>
      <c r="B233" s="124"/>
      <c r="C233" s="674" t="s">
        <v>424</v>
      </c>
      <c r="D233" s="27"/>
      <c r="E233" s="525" t="s">
        <v>425</v>
      </c>
      <c r="F233" s="525"/>
      <c r="G233" s="525" t="s">
        <v>435</v>
      </c>
      <c r="H233" s="525"/>
      <c r="I233" s="27"/>
      <c r="J233" s="665"/>
      <c r="K233" s="666"/>
      <c r="L233" s="27"/>
      <c r="M233" s="647"/>
      <c r="N233" s="211"/>
      <c r="O233" s="125"/>
      <c r="P233" s="650"/>
    </row>
    <row r="234" spans="1:16" ht="15">
      <c r="A234" s="12"/>
      <c r="B234" s="124"/>
      <c r="C234" s="674"/>
      <c r="D234" s="27"/>
      <c r="E234" s="525" t="s">
        <v>426</v>
      </c>
      <c r="F234" s="525"/>
      <c r="G234" s="525" t="s">
        <v>427</v>
      </c>
      <c r="H234" s="525"/>
      <c r="I234" s="27"/>
      <c r="J234" s="667"/>
      <c r="K234" s="668"/>
      <c r="L234" s="27"/>
      <c r="M234" s="648"/>
      <c r="N234" s="211"/>
      <c r="O234" s="125"/>
      <c r="P234" s="651"/>
    </row>
    <row r="235" spans="1:16" ht="15">
      <c r="A235" s="12"/>
      <c r="B235" s="124"/>
      <c r="C235" s="674"/>
      <c r="D235" s="27"/>
      <c r="E235" s="653"/>
      <c r="F235" s="653"/>
      <c r="G235" s="654">
        <f t="shared" ref="G235:G240" si="8">IF(COUNTA(E235)=0,0,VLOOKUP(E235,$B$92:$M$97,12,FALSE))</f>
        <v>0</v>
      </c>
      <c r="H235" s="654"/>
      <c r="I235" s="488" t="str">
        <f t="shared" ref="I235:I240" si="9">IF(COUNTA(E235)=0," ",VLOOKUP(E235,$B$92:$E$97,4,FALSE))</f>
        <v xml:space="preserve"> </v>
      </c>
      <c r="J235" s="667"/>
      <c r="K235" s="668"/>
      <c r="L235" s="27"/>
      <c r="M235" s="648"/>
      <c r="N235" s="211"/>
      <c r="O235" s="125"/>
      <c r="P235" s="651"/>
    </row>
    <row r="236" spans="1:16" ht="15">
      <c r="A236" s="12"/>
      <c r="B236" s="124"/>
      <c r="C236" s="674"/>
      <c r="D236" s="27"/>
      <c r="E236" s="653"/>
      <c r="F236" s="653"/>
      <c r="G236" s="654">
        <f t="shared" si="8"/>
        <v>0</v>
      </c>
      <c r="H236" s="654"/>
      <c r="I236" s="488" t="str">
        <f t="shared" si="9"/>
        <v xml:space="preserve"> </v>
      </c>
      <c r="J236" s="667"/>
      <c r="K236" s="668"/>
      <c r="L236" s="27"/>
      <c r="M236" s="648"/>
      <c r="N236" s="211"/>
      <c r="O236" s="125"/>
      <c r="P236" s="651"/>
    </row>
    <row r="237" spans="1:16" ht="15">
      <c r="A237" s="12"/>
      <c r="B237" s="124"/>
      <c r="C237" s="674"/>
      <c r="D237" s="27"/>
      <c r="E237" s="653"/>
      <c r="F237" s="653"/>
      <c r="G237" s="654">
        <f t="shared" si="8"/>
        <v>0</v>
      </c>
      <c r="H237" s="654"/>
      <c r="I237" s="488" t="str">
        <f t="shared" si="9"/>
        <v xml:space="preserve"> </v>
      </c>
      <c r="J237" s="667"/>
      <c r="K237" s="668"/>
      <c r="L237" s="27"/>
      <c r="M237" s="648"/>
      <c r="N237" s="211"/>
      <c r="O237" s="125"/>
      <c r="P237" s="651"/>
    </row>
    <row r="238" spans="1:16" ht="15">
      <c r="A238" s="12"/>
      <c r="B238" s="124"/>
      <c r="C238" s="674"/>
      <c r="D238" s="27"/>
      <c r="E238" s="658"/>
      <c r="F238" s="659"/>
      <c r="G238" s="654">
        <f t="shared" si="8"/>
        <v>0</v>
      </c>
      <c r="H238" s="654"/>
      <c r="I238" s="488" t="str">
        <f t="shared" si="9"/>
        <v xml:space="preserve"> </v>
      </c>
      <c r="J238" s="667"/>
      <c r="K238" s="668"/>
      <c r="L238" s="27"/>
      <c r="M238" s="648"/>
      <c r="N238" s="211"/>
      <c r="O238" s="125"/>
      <c r="P238" s="651"/>
    </row>
    <row r="239" spans="1:16" ht="15">
      <c r="A239" s="12"/>
      <c r="B239" s="124"/>
      <c r="C239" s="674"/>
      <c r="D239" s="27"/>
      <c r="E239" s="653"/>
      <c r="F239" s="653"/>
      <c r="G239" s="654">
        <f t="shared" si="8"/>
        <v>0</v>
      </c>
      <c r="H239" s="654"/>
      <c r="I239" s="488" t="str">
        <f t="shared" si="9"/>
        <v xml:space="preserve"> </v>
      </c>
      <c r="J239" s="667"/>
      <c r="K239" s="668"/>
      <c r="L239" s="27"/>
      <c r="M239" s="648"/>
      <c r="N239" s="211"/>
      <c r="O239" s="125"/>
      <c r="P239" s="651"/>
    </row>
    <row r="240" spans="1:16" ht="15">
      <c r="A240" s="12"/>
      <c r="B240" s="124"/>
      <c r="C240" s="674"/>
      <c r="D240" s="27"/>
      <c r="E240" s="661"/>
      <c r="F240" s="661"/>
      <c r="G240" s="654">
        <f t="shared" si="8"/>
        <v>0</v>
      </c>
      <c r="H240" s="654"/>
      <c r="I240" s="27" t="str">
        <f t="shared" si="9"/>
        <v xml:space="preserve"> </v>
      </c>
      <c r="J240" s="667"/>
      <c r="K240" s="668"/>
      <c r="L240" s="27"/>
      <c r="M240" s="648"/>
      <c r="N240" s="211"/>
      <c r="O240" s="125"/>
      <c r="P240" s="651"/>
    </row>
    <row r="241" spans="1:16" ht="15">
      <c r="A241" s="12"/>
      <c r="B241" s="124"/>
      <c r="C241" s="674"/>
      <c r="D241" s="27"/>
      <c r="E241" s="662" t="s">
        <v>428</v>
      </c>
      <c r="F241" s="662"/>
      <c r="G241" s="663">
        <f>SUM(G235:G240)</f>
        <v>0</v>
      </c>
      <c r="H241" s="664"/>
      <c r="I241" s="27"/>
      <c r="J241" s="667"/>
      <c r="K241" s="668"/>
      <c r="L241" s="27"/>
      <c r="M241" s="648"/>
      <c r="N241" s="211"/>
      <c r="O241" s="115"/>
      <c r="P241" s="651"/>
    </row>
    <row r="242" spans="1:16" ht="15">
      <c r="A242" s="12"/>
      <c r="B242" s="124"/>
      <c r="C242" s="27"/>
      <c r="D242" s="125"/>
      <c r="E242" s="235" t="s">
        <v>429</v>
      </c>
      <c r="F242" s="490"/>
      <c r="G242" s="675">
        <f>IF(J215="oui",J209,0)</f>
        <v>0</v>
      </c>
      <c r="H242" s="676"/>
      <c r="I242" s="27"/>
      <c r="J242" s="667"/>
      <c r="K242" s="668"/>
      <c r="L242" s="27"/>
      <c r="M242" s="648"/>
      <c r="N242" s="211"/>
      <c r="O242" s="115"/>
      <c r="P242" s="651"/>
    </row>
    <row r="243" spans="1:16" ht="15.75" thickBot="1">
      <c r="A243" s="12"/>
      <c r="B243" s="132"/>
      <c r="C243" s="133"/>
      <c r="D243" s="133"/>
      <c r="E243" s="677" t="s">
        <v>430</v>
      </c>
      <c r="F243" s="677"/>
      <c r="G243" s="678">
        <f>G241+G242</f>
        <v>0</v>
      </c>
      <c r="H243" s="679"/>
      <c r="I243" s="259"/>
      <c r="J243" s="669"/>
      <c r="K243" s="670"/>
      <c r="L243" s="143"/>
      <c r="M243" s="649"/>
      <c r="N243" s="261"/>
      <c r="O243" s="214"/>
      <c r="P243" s="652"/>
    </row>
    <row r="244" spans="1:16" ht="16.5" thickTop="1">
      <c r="A244" s="12"/>
      <c r="B244" s="680" t="str">
        <f>IF(COUNTIF(I235:I240,"=USD")&gt;0,"Erreur! Mélange de USD et de HTG"," ")</f>
        <v xml:space="preserve"> </v>
      </c>
      <c r="C244" s="681"/>
      <c r="D244" s="681"/>
      <c r="E244" s="681"/>
      <c r="F244" s="681"/>
      <c r="G244" s="681"/>
      <c r="H244" s="681"/>
      <c r="I244" s="681"/>
      <c r="J244" s="257"/>
      <c r="K244" s="257"/>
      <c r="L244" s="27"/>
      <c r="M244" s="258"/>
      <c r="N244" s="211"/>
      <c r="O244" s="125"/>
      <c r="P244" s="260"/>
    </row>
    <row r="245" spans="1:16" ht="6.95" customHeight="1" thickBot="1">
      <c r="A245" s="12"/>
      <c r="B245" s="119"/>
      <c r="C245" s="120"/>
      <c r="D245" s="120"/>
      <c r="E245" s="120"/>
      <c r="F245" s="120"/>
      <c r="G245" s="120"/>
      <c r="H245" s="120"/>
      <c r="I245" s="120"/>
      <c r="J245" s="120"/>
      <c r="K245" s="120"/>
      <c r="L245" s="120"/>
      <c r="M245" s="120"/>
      <c r="N245" s="120"/>
      <c r="O245" s="120"/>
      <c r="P245" s="121"/>
    </row>
    <row r="246" spans="1:16" ht="6.95" customHeight="1">
      <c r="A246" s="12"/>
      <c r="B246" s="27"/>
      <c r="C246" s="27"/>
      <c r="D246" s="27"/>
      <c r="E246" s="27"/>
      <c r="F246" s="27"/>
      <c r="G246" s="27"/>
      <c r="H246" s="27"/>
      <c r="I246" s="27"/>
      <c r="J246" s="27"/>
      <c r="K246" s="27"/>
      <c r="L246" s="27"/>
      <c r="M246" s="27"/>
      <c r="N246" s="27"/>
      <c r="O246" s="27"/>
      <c r="P246" s="27"/>
    </row>
    <row r="247" spans="1:16" ht="21.75" thickBot="1">
      <c r="A247" s="12"/>
      <c r="B247" s="12"/>
      <c r="C247" s="12"/>
      <c r="D247" s="108" t="s">
        <v>431</v>
      </c>
      <c r="E247" s="12"/>
      <c r="F247" s="12"/>
      <c r="G247" s="12"/>
      <c r="H247" s="12"/>
      <c r="I247" s="12"/>
      <c r="J247" s="12"/>
      <c r="K247" s="12"/>
      <c r="L247" s="12"/>
      <c r="M247" s="12"/>
      <c r="N247" s="12"/>
      <c r="O247" s="12"/>
      <c r="P247" s="12"/>
    </row>
    <row r="248" spans="1:16" ht="6.95" customHeight="1">
      <c r="A248" s="12"/>
      <c r="B248" s="122"/>
      <c r="C248" s="112"/>
      <c r="D248" s="112"/>
      <c r="E248" s="112"/>
      <c r="F248" s="112"/>
      <c r="G248" s="112"/>
      <c r="H248" s="112"/>
      <c r="I248" s="112"/>
      <c r="J248" s="112"/>
      <c r="K248" s="112"/>
      <c r="L248" s="112"/>
      <c r="M248" s="112"/>
      <c r="N248" s="112"/>
      <c r="O248" s="112"/>
      <c r="P248" s="123"/>
    </row>
    <row r="249" spans="1:16">
      <c r="A249" s="12"/>
      <c r="B249" s="124"/>
      <c r="C249" s="114"/>
      <c r="D249" s="27"/>
      <c r="E249" s="27"/>
      <c r="F249" s="27"/>
      <c r="G249" s="27"/>
      <c r="H249" s="27"/>
      <c r="I249" s="27"/>
      <c r="J249" s="602" t="s">
        <v>432</v>
      </c>
      <c r="K249" s="602"/>
      <c r="L249" s="27"/>
      <c r="M249" s="489" t="s">
        <v>433</v>
      </c>
      <c r="N249" s="125"/>
      <c r="P249" s="233" t="s">
        <v>423</v>
      </c>
    </row>
    <row r="250" spans="1:16" ht="9.9499999999999993" customHeight="1">
      <c r="A250" s="12"/>
      <c r="B250" s="124"/>
      <c r="C250" s="27"/>
      <c r="D250" s="27"/>
      <c r="E250" s="558"/>
      <c r="F250" s="558"/>
      <c r="G250" s="125"/>
      <c r="H250" s="125"/>
      <c r="I250" s="27"/>
      <c r="J250" s="660" t="s">
        <v>666</v>
      </c>
      <c r="K250" s="660"/>
      <c r="L250" s="27"/>
      <c r="M250" s="200"/>
      <c r="N250" s="211"/>
      <c r="O250" s="125"/>
      <c r="P250" s="213" t="s">
        <v>434</v>
      </c>
    </row>
    <row r="251" spans="1:16" ht="15">
      <c r="A251" s="12"/>
      <c r="B251" s="124"/>
      <c r="C251" s="674" t="s">
        <v>424</v>
      </c>
      <c r="D251" s="27"/>
      <c r="E251" s="586" t="s">
        <v>425</v>
      </c>
      <c r="F251" s="586"/>
      <c r="G251" s="586" t="s">
        <v>435</v>
      </c>
      <c r="H251" s="586"/>
      <c r="I251" s="27"/>
      <c r="J251" s="665"/>
      <c r="K251" s="666"/>
      <c r="L251" s="27"/>
      <c r="M251" s="647"/>
      <c r="N251" s="211"/>
      <c r="O251" s="125"/>
      <c r="P251" s="687"/>
    </row>
    <row r="252" spans="1:16" ht="15">
      <c r="A252" s="12"/>
      <c r="B252" s="124"/>
      <c r="C252" s="674"/>
      <c r="D252" s="27"/>
      <c r="E252" s="671" t="s">
        <v>426</v>
      </c>
      <c r="F252" s="671"/>
      <c r="G252" s="586" t="s">
        <v>427</v>
      </c>
      <c r="H252" s="586"/>
      <c r="I252" s="27"/>
      <c r="J252" s="667"/>
      <c r="K252" s="668"/>
      <c r="L252" s="27"/>
      <c r="M252" s="648"/>
      <c r="N252" s="211"/>
      <c r="O252" s="125"/>
      <c r="P252" s="688"/>
    </row>
    <row r="253" spans="1:16" ht="15">
      <c r="A253" s="12"/>
      <c r="B253" s="124"/>
      <c r="C253" s="674"/>
      <c r="D253" s="27"/>
      <c r="E253" s="672"/>
      <c r="F253" s="673"/>
      <c r="G253" s="654">
        <f t="shared" ref="G253:G258" si="10">IF(COUNTA(E253)=0,0,VLOOKUP(E253,$B$92:$M$97,12,FALSE))</f>
        <v>0</v>
      </c>
      <c r="H253" s="654"/>
      <c r="I253" s="488" t="str">
        <f t="shared" ref="I253:I258" si="11">IF(COUNTA(E253)=0," ",VLOOKUP(E253,$B$92:$E$97,4,FALSE))</f>
        <v xml:space="preserve"> </v>
      </c>
      <c r="J253" s="667"/>
      <c r="K253" s="668"/>
      <c r="L253" s="27"/>
      <c r="M253" s="648"/>
      <c r="N253" s="211"/>
      <c r="O253" s="125"/>
      <c r="P253" s="688"/>
    </row>
    <row r="254" spans="1:16" ht="15">
      <c r="A254" s="12"/>
      <c r="B254" s="124"/>
      <c r="C254" s="674"/>
      <c r="D254" s="27"/>
      <c r="E254" s="672"/>
      <c r="F254" s="673"/>
      <c r="G254" s="654">
        <f t="shared" si="10"/>
        <v>0</v>
      </c>
      <c r="H254" s="654"/>
      <c r="I254" s="488" t="str">
        <f t="shared" si="11"/>
        <v xml:space="preserve"> </v>
      </c>
      <c r="J254" s="667"/>
      <c r="K254" s="668"/>
      <c r="L254" s="27"/>
      <c r="M254" s="648"/>
      <c r="N254" s="211"/>
      <c r="O254" s="125"/>
      <c r="P254" s="688"/>
    </row>
    <row r="255" spans="1:16" ht="15">
      <c r="A255" s="12"/>
      <c r="B255" s="124"/>
      <c r="C255" s="674"/>
      <c r="D255" s="27"/>
      <c r="E255" s="672"/>
      <c r="F255" s="673"/>
      <c r="G255" s="654">
        <f t="shared" si="10"/>
        <v>0</v>
      </c>
      <c r="H255" s="654"/>
      <c r="I255" s="488" t="str">
        <f t="shared" si="11"/>
        <v xml:space="preserve"> </v>
      </c>
      <c r="J255" s="667"/>
      <c r="K255" s="668"/>
      <c r="L255" s="27"/>
      <c r="M255" s="648"/>
      <c r="N255" s="211"/>
      <c r="O255" s="125"/>
      <c r="P255" s="688"/>
    </row>
    <row r="256" spans="1:16" ht="15">
      <c r="A256" s="12"/>
      <c r="B256" s="124"/>
      <c r="C256" s="674"/>
      <c r="D256" s="27"/>
      <c r="E256" s="672"/>
      <c r="F256" s="673"/>
      <c r="G256" s="654">
        <f t="shared" si="10"/>
        <v>0</v>
      </c>
      <c r="H256" s="654"/>
      <c r="I256" s="488" t="str">
        <f t="shared" si="11"/>
        <v xml:space="preserve"> </v>
      </c>
      <c r="J256" s="667"/>
      <c r="K256" s="668"/>
      <c r="L256" s="27"/>
      <c r="M256" s="648"/>
      <c r="N256" s="211"/>
      <c r="O256" s="125"/>
      <c r="P256" s="688"/>
    </row>
    <row r="257" spans="1:16" ht="15">
      <c r="A257" s="12"/>
      <c r="B257" s="124"/>
      <c r="C257" s="674"/>
      <c r="D257" s="27"/>
      <c r="E257" s="672"/>
      <c r="F257" s="673"/>
      <c r="G257" s="654">
        <f t="shared" si="10"/>
        <v>0</v>
      </c>
      <c r="H257" s="654"/>
      <c r="I257" s="488" t="str">
        <f t="shared" si="11"/>
        <v xml:space="preserve"> </v>
      </c>
      <c r="J257" s="667"/>
      <c r="K257" s="668"/>
      <c r="L257" s="27"/>
      <c r="M257" s="648"/>
      <c r="N257" s="211"/>
      <c r="O257" s="125"/>
      <c r="P257" s="688"/>
    </row>
    <row r="258" spans="1:16" ht="15">
      <c r="A258" s="12"/>
      <c r="B258" s="124"/>
      <c r="C258" s="674"/>
      <c r="D258" s="27"/>
      <c r="E258" s="672"/>
      <c r="F258" s="673"/>
      <c r="G258" s="654">
        <f t="shared" si="10"/>
        <v>0</v>
      </c>
      <c r="H258" s="654"/>
      <c r="I258" s="488" t="str">
        <f t="shared" si="11"/>
        <v xml:space="preserve"> </v>
      </c>
      <c r="J258" s="667"/>
      <c r="K258" s="668"/>
      <c r="L258" s="27"/>
      <c r="M258" s="648"/>
      <c r="N258" s="211"/>
      <c r="O258" s="125"/>
      <c r="P258" s="688"/>
    </row>
    <row r="259" spans="1:16" ht="15">
      <c r="A259" s="12"/>
      <c r="B259" s="124"/>
      <c r="C259" s="674"/>
      <c r="D259" s="26"/>
      <c r="E259" s="664" t="s">
        <v>436</v>
      </c>
      <c r="F259" s="664"/>
      <c r="G259" s="663">
        <f>SUM(G253:G258)</f>
        <v>0</v>
      </c>
      <c r="H259" s="664"/>
      <c r="I259" s="27"/>
      <c r="J259" s="667"/>
      <c r="K259" s="668"/>
      <c r="L259" s="27"/>
      <c r="M259" s="648"/>
      <c r="N259" s="211"/>
      <c r="O259" s="115"/>
      <c r="P259" s="688"/>
    </row>
    <row r="260" spans="1:16" ht="15">
      <c r="A260" s="12"/>
      <c r="B260" s="124"/>
      <c r="C260" s="27"/>
      <c r="D260" s="125"/>
      <c r="E260" s="212" t="s">
        <v>15</v>
      </c>
      <c r="F260" s="491"/>
      <c r="G260" s="675">
        <f>IF(N215="oui",N209,0)</f>
        <v>0</v>
      </c>
      <c r="H260" s="676"/>
      <c r="I260" s="27"/>
      <c r="J260" s="667"/>
      <c r="K260" s="668"/>
      <c r="L260" s="27"/>
      <c r="M260" s="648"/>
      <c r="N260" s="211"/>
      <c r="O260" s="115"/>
      <c r="P260" s="688"/>
    </row>
    <row r="261" spans="1:16" ht="15.75" thickBot="1">
      <c r="A261" s="12"/>
      <c r="B261" s="124"/>
      <c r="C261" s="27"/>
      <c r="D261" s="27"/>
      <c r="E261" s="682" t="s">
        <v>437</v>
      </c>
      <c r="F261" s="682"/>
      <c r="G261" s="683">
        <f>G259+G260</f>
        <v>0</v>
      </c>
      <c r="H261" s="684"/>
      <c r="I261" s="27"/>
      <c r="J261" s="669"/>
      <c r="K261" s="670"/>
      <c r="L261" s="27"/>
      <c r="M261" s="649"/>
      <c r="N261" s="211"/>
      <c r="O261" s="125"/>
      <c r="P261" s="689"/>
    </row>
    <row r="262" spans="1:16" ht="15.95" customHeight="1" thickTop="1" thickBot="1">
      <c r="A262" s="12"/>
      <c r="B262" s="685" t="str">
        <f>IF(COUNTIF(I253:I258,"=HTG")&gt;0,"Erreur! Mélange de USD et de HTG"," ")</f>
        <v xml:space="preserve"> </v>
      </c>
      <c r="C262" s="686"/>
      <c r="D262" s="686"/>
      <c r="E262" s="686"/>
      <c r="F262" s="686"/>
      <c r="G262" s="686"/>
      <c r="H262" s="686"/>
      <c r="I262" s="686"/>
      <c r="J262" s="120"/>
      <c r="K262" s="120"/>
      <c r="L262" s="120"/>
      <c r="M262" s="120"/>
      <c r="N262" s="120"/>
      <c r="O262" s="120"/>
      <c r="P262" s="121"/>
    </row>
    <row r="263" spans="1:16" ht="21.75" thickBot="1">
      <c r="A263" s="12"/>
      <c r="B263" s="12"/>
      <c r="C263" s="12"/>
      <c r="D263" s="108" t="s">
        <v>438</v>
      </c>
      <c r="E263" s="12"/>
      <c r="F263" s="12"/>
      <c r="G263" s="12"/>
      <c r="H263" s="12"/>
      <c r="I263" s="12"/>
      <c r="J263" s="12"/>
      <c r="K263" s="12"/>
      <c r="L263" s="12"/>
      <c r="M263" s="12"/>
      <c r="N263" s="12"/>
      <c r="O263" s="12"/>
      <c r="P263" s="12"/>
    </row>
    <row r="264" spans="1:16">
      <c r="A264" s="12"/>
      <c r="B264" s="122"/>
      <c r="C264" s="112"/>
      <c r="D264" s="112"/>
      <c r="E264" s="112"/>
      <c r="F264" s="112"/>
      <c r="G264" s="112"/>
      <c r="H264" s="112"/>
      <c r="I264" s="112"/>
      <c r="J264" s="112"/>
      <c r="K264" s="112"/>
      <c r="L264" s="112"/>
      <c r="M264" s="112"/>
      <c r="N264" s="112"/>
      <c r="O264" s="112"/>
      <c r="P264" s="123"/>
    </row>
    <row r="265" spans="1:16">
      <c r="A265" s="12"/>
      <c r="B265" s="124"/>
      <c r="C265" s="114"/>
      <c r="D265" s="27"/>
      <c r="E265" s="27"/>
      <c r="F265" s="27"/>
      <c r="G265" s="27"/>
      <c r="H265" s="27"/>
      <c r="I265" s="27"/>
      <c r="J265" s="586"/>
      <c r="K265" s="586"/>
      <c r="L265" s="27"/>
      <c r="M265" s="125"/>
      <c r="N265" s="125"/>
      <c r="O265" s="558"/>
      <c r="P265" s="603"/>
    </row>
    <row r="266" spans="1:16" ht="15">
      <c r="A266" s="12"/>
      <c r="B266" s="124"/>
      <c r="C266" s="27"/>
      <c r="D266" s="27"/>
      <c r="E266" s="558"/>
      <c r="F266" s="558"/>
      <c r="G266" s="125"/>
      <c r="H266" s="125"/>
      <c r="I266" s="27"/>
      <c r="J266" s="597"/>
      <c r="K266" s="597"/>
      <c r="L266" s="27"/>
      <c r="M266" s="200"/>
      <c r="N266" s="211"/>
      <c r="O266" s="558"/>
      <c r="P266" s="603"/>
    </row>
    <row r="267" spans="1:16" ht="15" customHeight="1">
      <c r="A267" s="12"/>
      <c r="B267" s="124"/>
      <c r="C267" s="674" t="s">
        <v>424</v>
      </c>
      <c r="D267" s="27"/>
      <c r="E267" s="391" t="s">
        <v>425</v>
      </c>
      <c r="F267" s="174"/>
      <c r="G267" s="536" t="s">
        <v>435</v>
      </c>
      <c r="H267" s="690"/>
      <c r="I267" s="27"/>
      <c r="J267" s="691" t="s">
        <v>143</v>
      </c>
      <c r="K267" s="691"/>
      <c r="L267" s="27"/>
      <c r="M267" s="215" t="s">
        <v>432</v>
      </c>
      <c r="N267" s="216" t="s">
        <v>461</v>
      </c>
      <c r="O267" s="692" t="s">
        <v>423</v>
      </c>
      <c r="P267" s="693"/>
    </row>
    <row r="268" spans="1:16" ht="15" customHeight="1">
      <c r="A268" s="12"/>
      <c r="B268" s="124"/>
      <c r="C268" s="674"/>
      <c r="D268" s="27"/>
      <c r="E268" s="392" t="s">
        <v>16</v>
      </c>
      <c r="F268" s="393"/>
      <c r="G268" s="538" t="s">
        <v>427</v>
      </c>
      <c r="H268" s="643"/>
      <c r="I268" s="27"/>
      <c r="J268" s="694" t="s">
        <v>152</v>
      </c>
      <c r="K268" s="695"/>
      <c r="L268" s="27"/>
      <c r="M268" s="217"/>
      <c r="N268" s="237" t="s">
        <v>462</v>
      </c>
      <c r="O268" s="547" t="s">
        <v>752</v>
      </c>
      <c r="P268" s="548"/>
    </row>
    <row r="269" spans="1:16" ht="15" customHeight="1">
      <c r="A269" s="12"/>
      <c r="B269" s="124"/>
      <c r="C269" s="674"/>
      <c r="D269" s="27"/>
      <c r="E269" s="696"/>
      <c r="F269" s="696"/>
      <c r="G269" s="654">
        <f>IF(COUNTA(E269)=0,0,VLOOKUP(E269,$B$92:$M$97,12,FALSE))</f>
        <v>0</v>
      </c>
      <c r="H269" s="654"/>
      <c r="I269" s="218" t="str">
        <f>IF(G269&lt;=0," ",IF(J269=1,"USD",IF(J269=2,"HTG"," ")))</f>
        <v xml:space="preserve"> </v>
      </c>
      <c r="J269" s="697" t="str">
        <f t="shared" ref="J269:J274" si="12">IF(COUNTA(E269)=0," ",VLOOKUP(E269,$B$92:$F$97,5,FALSE))</f>
        <v xml:space="preserve"> </v>
      </c>
      <c r="K269" s="698"/>
      <c r="L269" s="27"/>
      <c r="M269" s="441"/>
      <c r="N269" s="219"/>
      <c r="O269" s="517"/>
      <c r="P269" s="632"/>
    </row>
    <row r="270" spans="1:16" ht="15" customHeight="1">
      <c r="A270" s="12"/>
      <c r="B270" s="124"/>
      <c r="C270" s="674"/>
      <c r="D270" s="27"/>
      <c r="E270" s="696"/>
      <c r="F270" s="696"/>
      <c r="G270" s="654">
        <f>IF(COUNTA(E270)=0,0,VLOOKUP(E270,$B$92:$M$97,12,FALSE))</f>
        <v>0</v>
      </c>
      <c r="H270" s="654"/>
      <c r="I270" s="218" t="str">
        <f t="shared" ref="I270:I276" si="13">IF(G270&lt;=0," ",IF(J270=1,"USD",IF(J270=2,"HTG"," ")))</f>
        <v xml:space="preserve"> </v>
      </c>
      <c r="J270" s="697" t="str">
        <f t="shared" si="12"/>
        <v xml:space="preserve"> </v>
      </c>
      <c r="K270" s="698"/>
      <c r="L270" s="27"/>
      <c r="M270" s="441"/>
      <c r="N270" s="219"/>
      <c r="O270" s="517"/>
      <c r="P270" s="632"/>
    </row>
    <row r="271" spans="1:16" ht="15" customHeight="1">
      <c r="A271" s="12"/>
      <c r="B271" s="124"/>
      <c r="C271" s="674"/>
      <c r="D271" s="27"/>
      <c r="E271" s="696"/>
      <c r="F271" s="696"/>
      <c r="G271" s="654">
        <f>IF(COUNTA(E271)=0,0,VLOOKUP(E271,$B$92:$M$97,12,FALSE))</f>
        <v>0</v>
      </c>
      <c r="H271" s="654"/>
      <c r="I271" s="218" t="str">
        <f t="shared" si="13"/>
        <v xml:space="preserve"> </v>
      </c>
      <c r="J271" s="697" t="str">
        <f t="shared" si="12"/>
        <v xml:space="preserve"> </v>
      </c>
      <c r="K271" s="698"/>
      <c r="L271" s="27"/>
      <c r="M271" s="441"/>
      <c r="N271" s="219"/>
      <c r="O271" s="517"/>
      <c r="P271" s="632"/>
    </row>
    <row r="272" spans="1:16" ht="15" customHeight="1">
      <c r="A272" s="12"/>
      <c r="B272" s="124"/>
      <c r="C272" s="674"/>
      <c r="D272" s="27"/>
      <c r="E272" s="696"/>
      <c r="F272" s="696"/>
      <c r="G272" s="654">
        <f>IF(COUNTA(E272)=0,0,VLOOKUP(E272,$B$92:$M$97,12,FALSE))</f>
        <v>0</v>
      </c>
      <c r="H272" s="654"/>
      <c r="I272" s="218" t="str">
        <f t="shared" si="13"/>
        <v xml:space="preserve"> </v>
      </c>
      <c r="J272" s="697" t="str">
        <f t="shared" si="12"/>
        <v xml:space="preserve"> </v>
      </c>
      <c r="K272" s="698"/>
      <c r="L272" s="27"/>
      <c r="M272" s="492"/>
      <c r="N272" s="219"/>
      <c r="O272" s="517"/>
      <c r="P272" s="632"/>
    </row>
    <row r="273" spans="1:16" ht="15" customHeight="1">
      <c r="A273" s="12"/>
      <c r="B273" s="124"/>
      <c r="C273" s="674"/>
      <c r="D273" s="27"/>
      <c r="E273" s="696"/>
      <c r="F273" s="696"/>
      <c r="G273" s="493"/>
      <c r="H273" s="493"/>
      <c r="I273" s="218"/>
      <c r="J273" s="697" t="str">
        <f t="shared" si="12"/>
        <v xml:space="preserve"> </v>
      </c>
      <c r="K273" s="698"/>
      <c r="L273" s="27"/>
      <c r="M273" s="492"/>
      <c r="N273" s="219"/>
      <c r="O273" s="117"/>
      <c r="P273" s="118"/>
    </row>
    <row r="274" spans="1:16" ht="15" customHeight="1">
      <c r="A274" s="12"/>
      <c r="B274" s="124"/>
      <c r="C274" s="674"/>
      <c r="D274" s="27"/>
      <c r="E274" s="696"/>
      <c r="F274" s="696"/>
      <c r="G274" s="654">
        <f>IF(COUNTA(E274)=0,0,VLOOKUP(E274,$B$92:$M$97,12,FALSE))</f>
        <v>0</v>
      </c>
      <c r="H274" s="654"/>
      <c r="I274" s="218" t="str">
        <f t="shared" si="13"/>
        <v xml:space="preserve"> </v>
      </c>
      <c r="J274" s="697" t="str">
        <f t="shared" si="12"/>
        <v xml:space="preserve"> </v>
      </c>
      <c r="K274" s="698"/>
      <c r="L274" s="27"/>
      <c r="M274" s="492"/>
      <c r="N274" s="219"/>
      <c r="O274" s="517"/>
      <c r="P274" s="632"/>
    </row>
    <row r="275" spans="1:16" ht="15" customHeight="1">
      <c r="A275" s="12"/>
      <c r="B275" s="124"/>
      <c r="C275" s="26"/>
      <c r="D275" s="241" t="str">
        <f>I275</f>
        <v xml:space="preserve"> </v>
      </c>
      <c r="E275" s="699" t="s">
        <v>22</v>
      </c>
      <c r="F275" s="700"/>
      <c r="G275" s="701">
        <f>IF(N215="non",N209,0)</f>
        <v>0</v>
      </c>
      <c r="H275" s="702"/>
      <c r="I275" s="218" t="str">
        <f t="shared" si="13"/>
        <v xml:space="preserve"> </v>
      </c>
      <c r="J275" s="703">
        <v>1</v>
      </c>
      <c r="K275" s="703"/>
      <c r="L275" s="27"/>
      <c r="M275" s="492"/>
      <c r="N275" s="219"/>
      <c r="O275" s="517"/>
      <c r="P275" s="632"/>
    </row>
    <row r="276" spans="1:16" ht="15" customHeight="1">
      <c r="A276" s="12"/>
      <c r="B276" s="124"/>
      <c r="C276" s="26"/>
      <c r="D276" s="241" t="str">
        <f>I276</f>
        <v xml:space="preserve"> </v>
      </c>
      <c r="E276" s="704" t="s">
        <v>21</v>
      </c>
      <c r="F276" s="705"/>
      <c r="G276" s="701">
        <f>IF(J215="non",J209,0)</f>
        <v>0</v>
      </c>
      <c r="H276" s="702"/>
      <c r="I276" s="218" t="str">
        <f t="shared" si="13"/>
        <v xml:space="preserve"> </v>
      </c>
      <c r="J276" s="706">
        <v>2</v>
      </c>
      <c r="K276" s="707"/>
      <c r="L276" s="27"/>
      <c r="M276" s="492"/>
      <c r="N276" s="219"/>
      <c r="O276" s="117"/>
      <c r="P276" s="118"/>
    </row>
    <row r="277" spans="1:16" ht="15" customHeight="1">
      <c r="A277" s="12"/>
      <c r="B277" s="124"/>
      <c r="C277" s="27"/>
      <c r="D277" s="27"/>
      <c r="E277" s="518"/>
      <c r="F277" s="518"/>
      <c r="G277" s="713"/>
      <c r="H277" s="714"/>
      <c r="I277" s="27"/>
      <c r="J277" s="715"/>
      <c r="K277" s="715"/>
      <c r="L277" s="27"/>
      <c r="M277" s="492"/>
      <c r="N277" s="219"/>
      <c r="O277" s="517"/>
      <c r="P277" s="632"/>
    </row>
    <row r="278" spans="1:16" ht="6.95" customHeight="1">
      <c r="A278" s="12"/>
      <c r="B278" s="124"/>
      <c r="C278" s="27"/>
      <c r="D278" s="27"/>
      <c r="E278" s="558"/>
      <c r="F278" s="558"/>
      <c r="G278" s="558"/>
      <c r="H278" s="558"/>
      <c r="I278" s="27"/>
      <c r="J278" s="597"/>
      <c r="K278" s="597"/>
      <c r="L278" s="27"/>
      <c r="M278" s="598"/>
      <c r="N278" s="598"/>
      <c r="O278" s="27"/>
      <c r="P278" s="116"/>
    </row>
    <row r="279" spans="1:16" ht="13.5" thickBot="1">
      <c r="A279" s="12"/>
      <c r="B279" s="119"/>
      <c r="C279" s="120"/>
      <c r="D279" s="266" t="s">
        <v>616</v>
      </c>
      <c r="E279" s="266"/>
      <c r="F279" s="266"/>
      <c r="G279" s="266"/>
      <c r="H279" s="266"/>
      <c r="I279" s="120"/>
      <c r="J279" s="267" t="s">
        <v>23</v>
      </c>
      <c r="K279" s="267"/>
      <c r="L279" s="494"/>
      <c r="M279" s="269"/>
      <c r="N279" s="269"/>
      <c r="O279" s="120"/>
      <c r="P279" s="121"/>
    </row>
    <row r="280" spans="1:16" ht="6" customHeight="1">
      <c r="A280" s="12"/>
      <c r="B280" s="12"/>
      <c r="C280" s="12"/>
      <c r="D280" s="12"/>
      <c r="E280" s="12"/>
      <c r="F280" s="12"/>
      <c r="G280" s="12"/>
      <c r="H280" s="12"/>
      <c r="I280" s="12"/>
      <c r="J280" s="12"/>
      <c r="K280" s="12"/>
      <c r="L280" s="12"/>
      <c r="M280" s="12"/>
      <c r="N280" s="12"/>
      <c r="O280" s="12"/>
      <c r="P280" s="12"/>
    </row>
    <row r="281" spans="1:16" ht="21.75" thickBot="1">
      <c r="A281" s="12"/>
      <c r="B281" s="12"/>
      <c r="C281" s="12"/>
      <c r="D281" s="108" t="s">
        <v>439</v>
      </c>
      <c r="E281" s="120"/>
      <c r="F281" s="12"/>
      <c r="G281" s="12"/>
      <c r="H281" s="12"/>
      <c r="I281" s="12"/>
      <c r="J281" s="12"/>
      <c r="K281" s="12"/>
      <c r="L281" s="12"/>
      <c r="M281" s="12"/>
      <c r="N281" s="12"/>
      <c r="O281" s="12"/>
      <c r="P281" s="12"/>
    </row>
    <row r="282" spans="1:16" ht="6" customHeight="1">
      <c r="A282" s="12"/>
      <c r="B282" s="122"/>
      <c r="C282" s="201"/>
      <c r="D282" s="112"/>
      <c r="E282" s="283"/>
      <c r="F282" s="112"/>
      <c r="G282" s="112"/>
      <c r="H282" s="112"/>
      <c r="I282" s="112"/>
      <c r="J282" s="708"/>
      <c r="K282" s="708"/>
      <c r="L282" s="112"/>
      <c r="M282" s="203"/>
      <c r="N282" s="203"/>
      <c r="O282" s="600"/>
      <c r="P282" s="601"/>
    </row>
    <row r="283" spans="1:16" ht="15">
      <c r="A283" s="12"/>
      <c r="B283" s="124"/>
      <c r="C283" s="262"/>
      <c r="D283" s="27"/>
      <c r="E283" s="527" t="s">
        <v>17</v>
      </c>
      <c r="F283" s="527"/>
      <c r="G283" s="527"/>
      <c r="H283" s="527"/>
      <c r="I283" s="527"/>
      <c r="J283" s="527"/>
      <c r="K283" s="527"/>
      <c r="L283" s="527"/>
      <c r="M283" s="527"/>
      <c r="N283" s="527"/>
      <c r="O283" s="115"/>
      <c r="P283" s="204"/>
    </row>
    <row r="284" spans="1:16" ht="15">
      <c r="A284" s="12"/>
      <c r="B284" s="124"/>
      <c r="C284" s="262"/>
      <c r="D284" s="27"/>
      <c r="E284" s="137" t="s">
        <v>27</v>
      </c>
      <c r="F284" s="137"/>
      <c r="G284" s="137"/>
      <c r="H284" s="137"/>
      <c r="I284" s="137"/>
      <c r="J284" s="137"/>
      <c r="K284" s="137"/>
      <c r="L284" s="137"/>
      <c r="M284" s="137"/>
      <c r="N284" s="137"/>
      <c r="O284" s="115"/>
      <c r="P284" s="204"/>
    </row>
    <row r="285" spans="1:16" ht="15">
      <c r="A285" s="12"/>
      <c r="B285" s="124"/>
      <c r="C285" s="262"/>
      <c r="D285" s="27"/>
      <c r="E285" s="137"/>
      <c r="F285" s="137"/>
      <c r="G285" s="137"/>
      <c r="H285" s="137"/>
      <c r="I285" s="337" t="str">
        <f>IF(COUNTIF($C$286:$C$290,"=x")&gt;0,"Gourdes"," ")</f>
        <v xml:space="preserve"> </v>
      </c>
      <c r="J285" s="338"/>
      <c r="K285" s="337" t="str">
        <f>IF(COUNTIF($C$286:$C$290,"=x")&gt;0,"Dollars"," ")</f>
        <v xml:space="preserve"> </v>
      </c>
      <c r="L285" s="137"/>
      <c r="M285" s="137"/>
      <c r="N285" s="137"/>
      <c r="O285" s="115"/>
      <c r="P285" s="204"/>
    </row>
    <row r="286" spans="1:16" ht="15">
      <c r="A286" s="12"/>
      <c r="B286" s="124"/>
      <c r="C286" s="263"/>
      <c r="D286" s="27"/>
      <c r="E286" s="125" t="s">
        <v>18</v>
      </c>
      <c r="F286" s="125"/>
      <c r="G286" s="125"/>
      <c r="H286" s="284" t="str">
        <f>IF(AND(COUNTA(C286)&gt;0,C286&lt;&gt;"x"),"Erreur! choix non accepté, si c'est votre choix, il  faut inscrire la lettre x. Sinon, effacer"," ")</f>
        <v xml:space="preserve"> </v>
      </c>
      <c r="I286" s="495">
        <f>IF(C286="x",G243,0)</f>
        <v>0</v>
      </c>
      <c r="J286" s="495"/>
      <c r="K286" s="495"/>
      <c r="L286" s="125"/>
      <c r="M286" s="125"/>
      <c r="N286" s="125"/>
      <c r="O286" s="115"/>
      <c r="P286" s="204"/>
    </row>
    <row r="287" spans="1:16" ht="15">
      <c r="A287" s="12"/>
      <c r="B287" s="124"/>
      <c r="C287" s="262"/>
      <c r="D287" s="27"/>
      <c r="E287" s="27"/>
      <c r="F287" s="27"/>
      <c r="G287" s="27"/>
      <c r="H287" s="27"/>
      <c r="I287" s="496"/>
      <c r="J287" s="172"/>
      <c r="K287" s="172"/>
      <c r="L287" s="27"/>
      <c r="M287" s="125"/>
      <c r="N287" s="125"/>
      <c r="O287" s="115"/>
      <c r="P287" s="204"/>
    </row>
    <row r="288" spans="1:16" ht="15">
      <c r="A288" s="12"/>
      <c r="B288" s="124"/>
      <c r="C288" s="263"/>
      <c r="D288" s="27"/>
      <c r="E288" s="125" t="s">
        <v>19</v>
      </c>
      <c r="F288" s="125"/>
      <c r="G288" s="125"/>
      <c r="H288" s="284" t="str">
        <f>IF(AND(COUNTA(C288)&gt;0,C288&lt;&gt;"x"),"Erreur! choix non accepté, si c'est votre choix, il  faut inscrire la lettre x. Sinon, effacer"," ")</f>
        <v xml:space="preserve"> </v>
      </c>
      <c r="I288" s="495"/>
      <c r="J288" s="495"/>
      <c r="K288" s="495">
        <f>IF(C288="x",G261,0)</f>
        <v>0</v>
      </c>
      <c r="L288" s="27"/>
      <c r="M288" s="125"/>
      <c r="N288" s="125"/>
      <c r="O288" s="115"/>
      <c r="P288" s="204"/>
    </row>
    <row r="289" spans="1:16" ht="15">
      <c r="A289" s="12"/>
      <c r="B289" s="124"/>
      <c r="C289" s="262"/>
      <c r="D289" s="27"/>
      <c r="E289" s="27"/>
      <c r="F289" s="27"/>
      <c r="G289" s="27"/>
      <c r="H289" s="27"/>
      <c r="I289" s="496"/>
      <c r="J289" s="172"/>
      <c r="K289" s="172"/>
      <c r="L289" s="27"/>
      <c r="M289" s="125"/>
      <c r="N289" s="125"/>
      <c r="O289" s="115"/>
      <c r="P289" s="204"/>
    </row>
    <row r="290" spans="1:16" ht="15">
      <c r="A290" s="12"/>
      <c r="B290" s="124"/>
      <c r="C290" s="263"/>
      <c r="D290" s="27"/>
      <c r="E290" s="488" t="s">
        <v>618</v>
      </c>
      <c r="F290" s="27"/>
      <c r="G290" s="27"/>
      <c r="H290" s="284" t="str">
        <f>IF(AND(COUNTA(C290)&gt;0,C290&lt;&gt;"x"),"Erreur! choix non accepté, si c'est votre choix, il  faut inscrire la lettre x. Sinon, effacer"," ")</f>
        <v xml:space="preserve"> </v>
      </c>
      <c r="I290" s="496"/>
      <c r="J290" s="172"/>
      <c r="K290" s="172"/>
      <c r="L290" s="27"/>
      <c r="M290" s="125"/>
      <c r="N290" s="125"/>
      <c r="O290" s="115"/>
      <c r="P290" s="204"/>
    </row>
    <row r="291" spans="1:16" ht="15" customHeight="1">
      <c r="A291" s="12"/>
      <c r="B291" s="124"/>
      <c r="C291" s="298"/>
      <c r="D291" s="299" t="str">
        <f>IF(COUNTA(F291)=0," ",VLOOKUP(F291,$E$269:$K$276,6,FALSE))</f>
        <v xml:space="preserve"> </v>
      </c>
      <c r="E291" s="709" t="str">
        <f>IF(C290="x","         Leurs numéros"," ")</f>
        <v xml:space="preserve"> </v>
      </c>
      <c r="F291" s="220"/>
      <c r="G291" s="27"/>
      <c r="H291" s="27"/>
      <c r="I291" s="496">
        <f>IF(COUNTA($F$291)=0,0,IF($D$291=2,VLOOKUP($F$291,$E$269:$H$276,3,FALSE),0))</f>
        <v>0</v>
      </c>
      <c r="J291" s="172"/>
      <c r="K291" s="496">
        <f>IF(COUNTA(F291)=0,0,IF(D291=1,VLOOKUP(F291,$E$269:$H$276,3,FALSE),0))</f>
        <v>0</v>
      </c>
      <c r="L291" s="27"/>
      <c r="M291" s="125"/>
      <c r="N291" s="125"/>
      <c r="O291" s="115"/>
      <c r="P291" s="204"/>
    </row>
    <row r="292" spans="1:16" ht="15">
      <c r="A292" s="12"/>
      <c r="B292" s="124"/>
      <c r="C292" s="298"/>
      <c r="D292" s="299"/>
      <c r="E292" s="709"/>
      <c r="F292" s="27"/>
      <c r="G292" s="27"/>
      <c r="H292" s="27"/>
      <c r="I292" s="496"/>
      <c r="J292" s="172"/>
      <c r="K292" s="172"/>
      <c r="L292" s="27"/>
      <c r="M292" s="125"/>
      <c r="N292" s="125"/>
      <c r="O292" s="115"/>
      <c r="P292" s="204"/>
    </row>
    <row r="293" spans="1:16" ht="15">
      <c r="A293" s="12"/>
      <c r="B293" s="124"/>
      <c r="C293" s="298"/>
      <c r="D293" s="299" t="str">
        <f>IF(COUNTA(F293)=0," ",VLOOKUP(F293,$E$269:$K$276,6,FALSE))</f>
        <v xml:space="preserve"> </v>
      </c>
      <c r="E293" s="709"/>
      <c r="F293" s="220"/>
      <c r="G293" s="27"/>
      <c r="H293" s="27"/>
      <c r="I293" s="496">
        <f>IF(COUNTA(F293)=0,0,IF(D293=2,VLOOKUP(F293,$E$269:$H$276,3,FALSE),0))</f>
        <v>0</v>
      </c>
      <c r="J293" s="172"/>
      <c r="K293" s="496">
        <f>IF(COUNTA(F293)=0,0,IF(D293=1,VLOOKUP(F293,$E$269:$H$276,3,FALSE),0))</f>
        <v>0</v>
      </c>
      <c r="L293" s="27"/>
      <c r="M293" s="497" t="str">
        <f>IF(AND(SUM($I$291:$K$303)&gt;0,$C$290&lt;&gt;"x"),"Incohérence! Vous n'avez pas mis un x à la cellule C324"," ")</f>
        <v xml:space="preserve"> </v>
      </c>
      <c r="O293" s="115"/>
      <c r="P293" s="204"/>
    </row>
    <row r="294" spans="1:16" ht="15">
      <c r="A294" s="12"/>
      <c r="B294" s="124"/>
      <c r="C294" s="298"/>
      <c r="D294" s="299"/>
      <c r="E294" s="709"/>
      <c r="F294" s="27"/>
      <c r="G294" s="27"/>
      <c r="H294" s="27"/>
      <c r="I294" s="496"/>
      <c r="J294" s="172"/>
      <c r="K294" s="172"/>
      <c r="L294" s="27"/>
      <c r="M294" s="497" t="str">
        <f t="shared" ref="M294:M301" si="14">IF(AND(SUM($I$291:$K$303)&gt;0,$C$290&lt;&gt;"x"),"Incohérence! Vous n'avez pas mis un x à la cellule C324"," ")</f>
        <v xml:space="preserve"> </v>
      </c>
      <c r="N294" s="125"/>
      <c r="O294" s="115"/>
      <c r="P294" s="204"/>
    </row>
    <row r="295" spans="1:16" ht="15">
      <c r="A295" s="12"/>
      <c r="B295" s="124"/>
      <c r="C295" s="298"/>
      <c r="D295" s="299" t="str">
        <f>IF(COUNTA(F295)=0," ",VLOOKUP(F295,$E$269:$K$276,6,FALSE))</f>
        <v xml:space="preserve"> </v>
      </c>
      <c r="E295" s="709"/>
      <c r="F295" s="220"/>
      <c r="G295" s="27"/>
      <c r="H295" s="27"/>
      <c r="I295" s="496">
        <f>IF(COUNTA(F295)=0,0,IF(D295=2,VLOOKUP(F295,$E$269:$H$276,3,FALSE),0))</f>
        <v>0</v>
      </c>
      <c r="J295" s="172"/>
      <c r="K295" s="496">
        <f>IF(COUNTA(F295)=0,0,IF(D295=1,VLOOKUP(F295,$E$269:$H$276,3,FALSE),0))</f>
        <v>0</v>
      </c>
      <c r="L295" s="27"/>
      <c r="M295" s="497" t="str">
        <f t="shared" si="14"/>
        <v xml:space="preserve"> </v>
      </c>
      <c r="N295" s="125"/>
      <c r="O295" s="115"/>
      <c r="P295" s="204"/>
    </row>
    <row r="296" spans="1:16" ht="15">
      <c r="A296" s="12"/>
      <c r="B296" s="124"/>
      <c r="C296" s="298"/>
      <c r="D296" s="299"/>
      <c r="E296" s="709"/>
      <c r="F296" s="27"/>
      <c r="G296" s="27"/>
      <c r="H296" s="27"/>
      <c r="I296" s="496"/>
      <c r="J296" s="172"/>
      <c r="K296" s="172"/>
      <c r="L296" s="27"/>
      <c r="M296" s="497" t="str">
        <f t="shared" si="14"/>
        <v xml:space="preserve"> </v>
      </c>
      <c r="N296" s="125"/>
      <c r="O296" s="115"/>
      <c r="P296" s="204"/>
    </row>
    <row r="297" spans="1:16" ht="15">
      <c r="A297" s="12"/>
      <c r="B297" s="124"/>
      <c r="C297" s="298"/>
      <c r="D297" s="299" t="str">
        <f>IF(COUNTA(F297)=0," ",VLOOKUP(F297,$E$269:$K$276,6,FALSE))</f>
        <v xml:space="preserve"> </v>
      </c>
      <c r="E297" s="709"/>
      <c r="F297" s="220"/>
      <c r="G297" s="27"/>
      <c r="H297" s="27"/>
      <c r="I297" s="496">
        <f>IF(COUNTA(F297)=0,0,IF(D297=2,VLOOKUP(F297,$E$269:$H$276,3,FALSE),0))</f>
        <v>0</v>
      </c>
      <c r="J297" s="172"/>
      <c r="K297" s="496">
        <f>IF(COUNTA(F297)=0,0,IF(D297=1,VLOOKUP(F297,$E$269:$H$276,3,FALSE),0))</f>
        <v>0</v>
      </c>
      <c r="L297" s="27"/>
      <c r="M297" s="497" t="str">
        <f t="shared" si="14"/>
        <v xml:space="preserve"> </v>
      </c>
      <c r="N297" s="125"/>
      <c r="O297" s="115"/>
      <c r="P297" s="204"/>
    </row>
    <row r="298" spans="1:16" ht="15">
      <c r="A298" s="12"/>
      <c r="B298" s="124"/>
      <c r="C298" s="298"/>
      <c r="D298" s="299"/>
      <c r="E298" s="709"/>
      <c r="F298" s="27"/>
      <c r="G298" s="27"/>
      <c r="H298" s="27"/>
      <c r="I298" s="496"/>
      <c r="J298" s="172"/>
      <c r="K298" s="172"/>
      <c r="L298" s="27"/>
      <c r="M298" s="497" t="str">
        <f t="shared" si="14"/>
        <v xml:space="preserve"> </v>
      </c>
      <c r="N298" s="125"/>
      <c r="O298" s="115"/>
      <c r="P298" s="204"/>
    </row>
    <row r="299" spans="1:16" ht="15">
      <c r="A299" s="12"/>
      <c r="B299" s="124"/>
      <c r="C299" s="298"/>
      <c r="D299" s="299" t="str">
        <f>IF(COUNTA(F299)=0," ",VLOOKUP(F299,$E$269:$K$276,6,FALSE))</f>
        <v xml:space="preserve"> </v>
      </c>
      <c r="E299" s="709"/>
      <c r="F299" s="52"/>
      <c r="G299" s="27"/>
      <c r="H299" s="27"/>
      <c r="I299" s="496">
        <f>IF(COUNTA(F299)=0,0,IF(D299=2,VLOOKUP(F299,$E$269:$H$276,3,FALSE),0))</f>
        <v>0</v>
      </c>
      <c r="J299" s="172"/>
      <c r="K299" s="496">
        <f>IF(COUNTA(F299)=0,0,IF(D299=1,VLOOKUP(F299,$E$269:$H$276,3,FALSE),0))</f>
        <v>0</v>
      </c>
      <c r="L299" s="27"/>
      <c r="M299" s="497" t="str">
        <f t="shared" si="14"/>
        <v xml:space="preserve"> </v>
      </c>
      <c r="N299" s="125"/>
      <c r="O299" s="115"/>
      <c r="P299" s="204"/>
    </row>
    <row r="300" spans="1:16" ht="15">
      <c r="A300" s="12"/>
      <c r="B300" s="124"/>
      <c r="C300" s="298"/>
      <c r="D300" s="299"/>
      <c r="E300" s="709"/>
      <c r="F300" s="27"/>
      <c r="G300" s="27"/>
      <c r="H300" s="27"/>
      <c r="I300" s="27"/>
      <c r="J300" s="129"/>
      <c r="K300" s="129"/>
      <c r="L300" s="27"/>
      <c r="M300" s="497" t="str">
        <f t="shared" si="14"/>
        <v xml:space="preserve"> </v>
      </c>
      <c r="N300" s="125"/>
      <c r="O300" s="115"/>
      <c r="P300" s="204"/>
    </row>
    <row r="301" spans="1:16" ht="15">
      <c r="A301" s="12"/>
      <c r="B301" s="124"/>
      <c r="C301" s="298"/>
      <c r="D301" s="299" t="str">
        <f>IF(COUNTA(F301)=0," ",VLOOKUP(F301,$E$269:$K$276,6,FALSE))</f>
        <v xml:space="preserve"> </v>
      </c>
      <c r="E301" s="709"/>
      <c r="F301" s="220"/>
      <c r="G301" s="27"/>
      <c r="H301" s="27"/>
      <c r="I301" s="496">
        <f>IF(COUNTA(F301)=0,0,IF(D301=2,VLOOKUP(F301,$E$269:$H$276,3,FALSE),0))</f>
        <v>0</v>
      </c>
      <c r="J301" s="129"/>
      <c r="K301" s="496">
        <f>IF(COUNTA(F301)=0,0,IF(D301=1,VLOOKUP(F301,$E$269:$H$276,3,FALSE),0))</f>
        <v>0</v>
      </c>
      <c r="L301" s="27"/>
      <c r="M301" s="497" t="str">
        <f t="shared" si="14"/>
        <v xml:space="preserve"> </v>
      </c>
      <c r="N301" s="125"/>
      <c r="O301" s="115"/>
      <c r="P301" s="204"/>
    </row>
    <row r="302" spans="1:16" ht="15">
      <c r="A302" s="12"/>
      <c r="B302" s="124"/>
      <c r="C302" s="298"/>
      <c r="D302" s="299"/>
      <c r="E302" s="709"/>
      <c r="F302" s="27"/>
      <c r="G302" s="27"/>
      <c r="H302" s="27"/>
      <c r="I302" s="27"/>
      <c r="J302" s="129"/>
      <c r="K302" s="129"/>
      <c r="L302" s="27"/>
      <c r="M302" s="125"/>
      <c r="N302" s="125"/>
      <c r="O302" s="115"/>
      <c r="P302" s="204"/>
    </row>
    <row r="303" spans="1:16" ht="15">
      <c r="A303" s="12"/>
      <c r="B303" s="124"/>
      <c r="C303" s="298"/>
      <c r="D303" s="299" t="str">
        <f>IF(COUNTA(F303)=0," ",VLOOKUP(F303,$E$269:$K$276,6,FALSE))</f>
        <v xml:space="preserve"> </v>
      </c>
      <c r="E303" s="709"/>
      <c r="F303" s="220"/>
      <c r="G303" s="27"/>
      <c r="H303" s="27"/>
      <c r="I303" s="496">
        <f>IF(COUNTA(F303)=0,0,IF(D303=2,VLOOKUP(F303,$E$269:$H$276,3,FALSE),0))</f>
        <v>0</v>
      </c>
      <c r="J303" s="129"/>
      <c r="K303" s="496">
        <f>IF(COUNTA(F303)=0,0,IF(D303=1,VLOOKUP(F303,$E$269:$H$276,3,FALSE),0))</f>
        <v>0</v>
      </c>
      <c r="L303" s="27"/>
      <c r="M303" s="125"/>
      <c r="N303" s="125"/>
      <c r="O303" s="115"/>
      <c r="P303" s="204"/>
    </row>
    <row r="304" spans="1:16" ht="6.95" customHeight="1">
      <c r="A304" s="12"/>
      <c r="B304" s="124"/>
      <c r="C304" s="262"/>
      <c r="D304" s="27"/>
      <c r="E304" s="286"/>
      <c r="F304" s="27"/>
      <c r="G304" s="27"/>
      <c r="H304" s="27"/>
      <c r="I304" s="496"/>
      <c r="J304" s="129"/>
      <c r="K304" s="496"/>
      <c r="L304" s="27"/>
      <c r="M304" s="125"/>
      <c r="N304" s="125"/>
      <c r="O304" s="115"/>
      <c r="P304" s="204"/>
    </row>
    <row r="305" spans="1:16" ht="15">
      <c r="A305" s="12"/>
      <c r="B305" s="124"/>
      <c r="C305" s="262"/>
      <c r="D305" s="27"/>
      <c r="E305" s="264" t="s">
        <v>26</v>
      </c>
      <c r="F305" s="265"/>
      <c r="G305" s="265"/>
      <c r="H305" s="265"/>
      <c r="I305" s="271">
        <f>SUM(I286:I303)</f>
        <v>0</v>
      </c>
      <c r="J305" s="271"/>
      <c r="K305" s="272">
        <f>SUM(K286:K303)</f>
        <v>0</v>
      </c>
      <c r="L305" s="27"/>
      <c r="M305" s="125"/>
      <c r="N305" s="125"/>
      <c r="O305" s="115"/>
      <c r="P305" s="204"/>
    </row>
    <row r="306" spans="1:16" ht="6" customHeight="1">
      <c r="A306" s="12"/>
      <c r="B306" s="124"/>
      <c r="C306" s="262"/>
      <c r="D306" s="27"/>
      <c r="E306" s="287"/>
      <c r="F306" s="27"/>
      <c r="G306" s="27"/>
      <c r="H306" s="27"/>
      <c r="I306" s="496"/>
      <c r="J306" s="496"/>
      <c r="K306" s="496"/>
      <c r="L306" s="27"/>
      <c r="M306" s="125"/>
      <c r="N306" s="125"/>
      <c r="O306" s="115"/>
      <c r="P306" s="204"/>
    </row>
    <row r="307" spans="1:16" ht="15" hidden="1">
      <c r="A307" s="12"/>
      <c r="B307" s="124"/>
      <c r="C307" s="262"/>
      <c r="D307" s="27"/>
      <c r="E307" s="184"/>
      <c r="F307" s="27"/>
      <c r="G307" s="27"/>
      <c r="H307" s="27"/>
      <c r="I307" s="27"/>
      <c r="J307" s="129"/>
      <c r="K307" s="129"/>
      <c r="L307" s="27"/>
      <c r="M307" s="125"/>
      <c r="N307" s="125"/>
      <c r="O307" s="115"/>
      <c r="P307" s="204"/>
    </row>
    <row r="308" spans="1:16" hidden="1">
      <c r="A308" s="12"/>
      <c r="B308" s="124"/>
      <c r="C308" s="114"/>
      <c r="D308" s="27"/>
      <c r="E308" s="27"/>
      <c r="F308" s="27"/>
      <c r="G308" s="27"/>
      <c r="H308" s="586"/>
      <c r="I308" s="586"/>
      <c r="J308" s="710"/>
      <c r="K308" s="710"/>
      <c r="L308" s="27"/>
      <c r="M308" s="711"/>
      <c r="N308" s="711"/>
      <c r="O308" s="711"/>
      <c r="P308" s="712"/>
    </row>
    <row r="309" spans="1:16" ht="15">
      <c r="A309" s="12"/>
      <c r="B309" s="124"/>
      <c r="C309" s="114"/>
      <c r="D309" s="27"/>
      <c r="E309" s="27"/>
      <c r="F309" s="27"/>
      <c r="G309" s="27"/>
      <c r="H309" s="129"/>
      <c r="I309" s="129"/>
      <c r="J309" s="150"/>
      <c r="K309" s="277"/>
      <c r="L309" s="200"/>
      <c r="M309" s="498" t="s">
        <v>145</v>
      </c>
      <c r="N309" s="498" t="s">
        <v>145</v>
      </c>
      <c r="O309" s="719" t="s">
        <v>458</v>
      </c>
      <c r="P309" s="720"/>
    </row>
    <row r="310" spans="1:16" ht="15">
      <c r="A310" s="12"/>
      <c r="B310" s="281" t="s">
        <v>605</v>
      </c>
      <c r="C310" s="114"/>
      <c r="D310" s="27"/>
      <c r="E310" s="27"/>
      <c r="F310" s="27"/>
      <c r="G310" s="27"/>
      <c r="H310" s="129"/>
      <c r="I310" s="129"/>
      <c r="J310" s="150"/>
      <c r="K310" s="277"/>
      <c r="L310" s="200"/>
      <c r="M310" s="305" t="s">
        <v>440</v>
      </c>
      <c r="N310" s="305" t="s">
        <v>441</v>
      </c>
      <c r="O310" s="710" t="s">
        <v>442</v>
      </c>
      <c r="P310" s="721"/>
    </row>
    <row r="311" spans="1:16" ht="15">
      <c r="A311" s="12"/>
      <c r="B311" s="281" t="s">
        <v>634</v>
      </c>
      <c r="C311" s="278"/>
      <c r="D311" s="278"/>
      <c r="E311" s="278"/>
      <c r="F311" s="278"/>
      <c r="G311" s="278"/>
      <c r="H311" s="198"/>
      <c r="I311" s="198"/>
      <c r="J311" s="150"/>
      <c r="K311" s="277"/>
      <c r="L311" s="200"/>
      <c r="M311" s="306" t="s">
        <v>604</v>
      </c>
      <c r="N311" s="306" t="s">
        <v>604</v>
      </c>
      <c r="O311" s="186" t="s">
        <v>508</v>
      </c>
      <c r="P311" s="307" t="s">
        <v>20</v>
      </c>
    </row>
    <row r="312" spans="1:16">
      <c r="A312" s="12"/>
      <c r="B312" s="124"/>
      <c r="C312" s="220"/>
      <c r="D312" s="27"/>
      <c r="E312" s="527" t="s">
        <v>443</v>
      </c>
      <c r="F312" s="527"/>
      <c r="G312" s="527"/>
      <c r="H312" s="722" t="str">
        <f>IF(OR(O312&gt;0.5,P312&gt;0.5),"Erreur la garantie max. est de 50%"," ")</f>
        <v xml:space="preserve"> </v>
      </c>
      <c r="I312" s="722"/>
      <c r="J312" s="722"/>
      <c r="K312" s="722"/>
      <c r="L312" s="221"/>
      <c r="M312" s="170"/>
      <c r="N312" s="170"/>
      <c r="O312" s="290">
        <f>IF($I$305&lt;=0,0,M312/$I$305)</f>
        <v>0</v>
      </c>
      <c r="P312" s="291">
        <f>IF($K$305&lt;=0,0,N312/$K$305)</f>
        <v>0</v>
      </c>
    </row>
    <row r="313" spans="1:16">
      <c r="A313" s="12"/>
      <c r="B313" s="124"/>
      <c r="C313" s="143"/>
      <c r="D313" s="27"/>
      <c r="E313" s="222"/>
      <c r="F313" s="222"/>
      <c r="G313" s="222"/>
      <c r="H313" s="602"/>
      <c r="I313" s="602"/>
      <c r="J313" s="182"/>
      <c r="K313" s="182"/>
      <c r="L313" s="221"/>
      <c r="M313" s="170"/>
      <c r="N313" s="170"/>
      <c r="O313" s="290"/>
      <c r="P313" s="292"/>
    </row>
    <row r="314" spans="1:16">
      <c r="A314" s="12"/>
      <c r="B314" s="124"/>
      <c r="C314" s="220"/>
      <c r="D314" s="27"/>
      <c r="E314" s="723" t="s">
        <v>444</v>
      </c>
      <c r="F314" s="723"/>
      <c r="G314" s="723"/>
      <c r="H314" s="722"/>
      <c r="I314" s="722"/>
      <c r="J314" s="722"/>
      <c r="K314" s="722"/>
      <c r="L314" s="221"/>
      <c r="M314" s="170"/>
      <c r="N314" s="170"/>
      <c r="O314" s="290">
        <f>IF(I305&lt;=0,0,M314/I305)</f>
        <v>0</v>
      </c>
      <c r="P314" s="291">
        <f>IF(K305&lt;=0,0,N314/K305)</f>
        <v>0</v>
      </c>
    </row>
    <row r="315" spans="1:16">
      <c r="A315" s="12"/>
      <c r="B315" s="124"/>
      <c r="C315" s="27"/>
      <c r="D315" s="27"/>
      <c r="E315" s="125"/>
      <c r="F315" s="125"/>
      <c r="G315" s="125"/>
      <c r="H315" s="602"/>
      <c r="I315" s="602"/>
      <c r="J315" s="182"/>
      <c r="K315" s="182"/>
      <c r="L315" s="221"/>
      <c r="M315" s="170"/>
      <c r="N315" s="170"/>
      <c r="O315" s="289"/>
      <c r="P315" s="293"/>
    </row>
    <row r="316" spans="1:16">
      <c r="A316" s="12"/>
      <c r="B316" s="281" t="s">
        <v>606</v>
      </c>
      <c r="C316" s="27"/>
      <c r="D316" s="27"/>
      <c r="E316" s="125"/>
      <c r="F316" s="125"/>
      <c r="G316" s="125"/>
      <c r="H316" s="181"/>
      <c r="I316" s="181"/>
      <c r="J316" s="182"/>
      <c r="K316" s="182"/>
      <c r="L316" s="221"/>
      <c r="M316" s="170"/>
      <c r="N316" s="170"/>
      <c r="O316" s="289"/>
      <c r="P316" s="294"/>
    </row>
    <row r="317" spans="1:16">
      <c r="A317" s="12"/>
      <c r="B317" s="281" t="s">
        <v>634</v>
      </c>
      <c r="C317" s="278"/>
      <c r="D317" s="278"/>
      <c r="E317" s="278"/>
      <c r="F317" s="278"/>
      <c r="G317" s="278"/>
      <c r="H317" s="280"/>
      <c r="I317" s="280"/>
      <c r="J317" s="182"/>
      <c r="K317" s="300" t="s">
        <v>630</v>
      </c>
      <c r="L317" s="221"/>
      <c r="M317" s="170"/>
      <c r="N317" s="170"/>
      <c r="O317" s="289"/>
      <c r="P317" s="294"/>
    </row>
    <row r="318" spans="1:16">
      <c r="A318" s="12"/>
      <c r="B318" s="124"/>
      <c r="C318" s="220"/>
      <c r="D318" s="27"/>
      <c r="E318" s="125" t="s">
        <v>445</v>
      </c>
      <c r="F318" s="125"/>
      <c r="G318" s="716" t="str">
        <f>IF(OR(M318&gt;30000000,N318&gt;750000),"Erreur le max est 30MM HTG ou USD 0.75MM",IF(OR(O318&gt;0.9,P318&gt;0.9),"Erreur, le financement max du FDI est 90%"," "))</f>
        <v xml:space="preserve"> </v>
      </c>
      <c r="H318" s="716"/>
      <c r="I318" s="716"/>
      <c r="J318" s="717"/>
      <c r="K318" s="288"/>
      <c r="L318" s="244"/>
      <c r="M318" s="170"/>
      <c r="N318" s="170"/>
      <c r="O318" s="290">
        <f>IF($I$305&lt;=0,0,M318/$I$305)</f>
        <v>0</v>
      </c>
      <c r="P318" s="291">
        <f>IF(K309&lt;=0,0,N318/K309)</f>
        <v>0</v>
      </c>
    </row>
    <row r="319" spans="1:16" ht="6" customHeight="1">
      <c r="A319" s="12"/>
      <c r="B319" s="124"/>
      <c r="C319" s="143"/>
      <c r="D319" s="27"/>
      <c r="E319" s="125"/>
      <c r="F319" s="125"/>
      <c r="G319" s="558"/>
      <c r="H319" s="558"/>
      <c r="I319" s="558"/>
      <c r="J319" s="718"/>
      <c r="K319" s="170"/>
      <c r="L319" s="160"/>
      <c r="M319" s="170"/>
      <c r="N319" s="170"/>
      <c r="O319" s="289"/>
      <c r="P319" s="293"/>
    </row>
    <row r="320" spans="1:16">
      <c r="A320" s="12"/>
      <c r="B320" s="124"/>
      <c r="C320" s="220"/>
      <c r="D320" s="27"/>
      <c r="E320" s="125" t="s">
        <v>446</v>
      </c>
      <c r="F320" s="125"/>
      <c r="G320" s="716" t="str">
        <f>IF(OR(M320&gt;20000000,N320&gt;500000),"Erreur le max est 20MM HTG ou USD 0.5MM",IF(OR(O320&gt;0.9,P320&gt;0.9),"Erreur, le financement max du FDI est 90%"," "))</f>
        <v xml:space="preserve"> </v>
      </c>
      <c r="H320" s="716"/>
      <c r="I320" s="716"/>
      <c r="J320" s="717"/>
      <c r="K320" s="170"/>
      <c r="L320" s="160"/>
      <c r="M320" s="170"/>
      <c r="N320" s="170"/>
      <c r="O320" s="290">
        <f>IF($I$305&lt;=0,0,M320/$I$305)</f>
        <v>0</v>
      </c>
      <c r="P320" s="291">
        <f>IF($K$305&lt;=0,0,N320/$K$305)</f>
        <v>0</v>
      </c>
    </row>
    <row r="321" spans="1:16" ht="5.0999999999999996" customHeight="1">
      <c r="A321" s="12"/>
      <c r="B321" s="124"/>
      <c r="C321" s="27"/>
      <c r="D321" s="27"/>
      <c r="E321" s="137"/>
      <c r="F321" s="137"/>
      <c r="G321" s="137"/>
      <c r="H321" s="602"/>
      <c r="I321" s="602"/>
      <c r="J321" s="182"/>
      <c r="K321" s="170"/>
      <c r="L321" s="160"/>
      <c r="M321" s="170"/>
      <c r="N321" s="170"/>
      <c r="O321" s="289"/>
      <c r="P321" s="293"/>
    </row>
    <row r="322" spans="1:16">
      <c r="A322" s="12"/>
      <c r="B322" s="124"/>
      <c r="C322" s="220"/>
      <c r="D322" s="27"/>
      <c r="E322" s="125" t="s">
        <v>447</v>
      </c>
      <c r="F322" s="125"/>
      <c r="G322" s="716" t="str">
        <f>IF(OR(M322&gt;30000000,N322&gt;750000),"Erreur le max est 30MM HTG ou USD 0.75MM",IF(OR(O322&gt;0.9,P322&gt;0.9),"Erreur, le financement max du FDI est 90%"," "))</f>
        <v xml:space="preserve"> </v>
      </c>
      <c r="H322" s="716"/>
      <c r="I322" s="716"/>
      <c r="J322" s="717"/>
      <c r="K322" s="170"/>
      <c r="L322" s="160"/>
      <c r="M322" s="170"/>
      <c r="N322" s="170"/>
      <c r="O322" s="290">
        <f>IF($I$305&lt;=0,0,M322/$I$305)</f>
        <v>0</v>
      </c>
      <c r="P322" s="291">
        <f>IF($K$305&lt;=0,0,N322/$K$305)</f>
        <v>0</v>
      </c>
    </row>
    <row r="323" spans="1:16" ht="5.0999999999999996" customHeight="1">
      <c r="A323" s="12"/>
      <c r="B323" s="124"/>
      <c r="C323" s="27"/>
      <c r="D323" s="27"/>
      <c r="E323" s="137"/>
      <c r="F323" s="137"/>
      <c r="G323" s="137"/>
      <c r="H323" s="602"/>
      <c r="I323" s="602"/>
      <c r="J323" s="182"/>
      <c r="K323" s="170"/>
      <c r="L323" s="160"/>
      <c r="M323" s="170"/>
      <c r="N323" s="170"/>
      <c r="O323" s="289"/>
      <c r="P323" s="294"/>
    </row>
    <row r="324" spans="1:16">
      <c r="A324" s="12"/>
      <c r="B324" s="124"/>
      <c r="C324" s="220"/>
      <c r="D324" s="27"/>
      <c r="E324" s="489" t="s">
        <v>607</v>
      </c>
      <c r="F324" s="125"/>
      <c r="G324" s="716" t="str">
        <f>IF(OR(M324&gt;12000000,N324&gt;300000),"Erreur le max est 12MM HTG ou USD 0.3MM"," ")</f>
        <v xml:space="preserve"> </v>
      </c>
      <c r="H324" s="716"/>
      <c r="I324" s="716"/>
      <c r="J324" s="717"/>
      <c r="K324" s="170"/>
      <c r="L324" s="160"/>
      <c r="M324" s="170"/>
      <c r="N324" s="170"/>
      <c r="O324" s="290">
        <f>IF($I$305&lt;=0,0,M324/$I$305)</f>
        <v>0</v>
      </c>
      <c r="P324" s="291">
        <f>IF($K$305&lt;=0,0,N324/$K$305)</f>
        <v>0</v>
      </c>
    </row>
    <row r="325" spans="1:16" ht="6" customHeight="1">
      <c r="A325" s="12"/>
      <c r="B325" s="124"/>
      <c r="C325" s="27"/>
      <c r="D325" s="27"/>
      <c r="E325" s="27"/>
      <c r="F325" s="27"/>
      <c r="G325" s="27"/>
      <c r="H325" s="602"/>
      <c r="I325" s="602"/>
      <c r="J325" s="182"/>
      <c r="K325" s="170"/>
      <c r="L325" s="160"/>
      <c r="M325" s="170"/>
      <c r="N325" s="170"/>
      <c r="O325" s="289"/>
      <c r="P325" s="293"/>
    </row>
    <row r="326" spans="1:16">
      <c r="A326" s="12"/>
      <c r="B326" s="124"/>
      <c r="C326" s="220"/>
      <c r="D326" s="27"/>
      <c r="E326" s="489" t="s">
        <v>46</v>
      </c>
      <c r="F326" s="489"/>
      <c r="G326" s="716" t="str">
        <f>IF(OR(M326&gt;30000000,N326&gt;750000),"Erreur le max est 30MM HTG ou USD 0.75MM",IF(OR(O326&gt;0.9,P326&gt;0.9),"Erreur, le financement max du FDI est 90%"," "))</f>
        <v xml:space="preserve"> </v>
      </c>
      <c r="H326" s="716"/>
      <c r="I326" s="716"/>
      <c r="J326" s="717"/>
      <c r="K326" s="170"/>
      <c r="L326" s="160"/>
      <c r="M326" s="170"/>
      <c r="N326" s="170"/>
      <c r="O326" s="290">
        <f>IF($I$305&lt;=0,0,M326/$I$305)</f>
        <v>0</v>
      </c>
      <c r="P326" s="291">
        <f>IF($K$305&lt;=0,0,N326/$K$305)</f>
        <v>0</v>
      </c>
    </row>
    <row r="327" spans="1:16" ht="6" customHeight="1" thickBot="1">
      <c r="A327" s="12"/>
      <c r="B327" s="119"/>
      <c r="C327" s="120"/>
      <c r="D327" s="120"/>
      <c r="E327" s="120"/>
      <c r="F327" s="120"/>
      <c r="G327" s="120"/>
      <c r="H327" s="120"/>
      <c r="I327" s="120"/>
      <c r="J327" s="120"/>
      <c r="K327" s="120"/>
      <c r="L327" s="120"/>
      <c r="M327" s="120"/>
      <c r="N327" s="120"/>
      <c r="O327" s="120"/>
      <c r="P327" s="121"/>
    </row>
    <row r="328" spans="1:16">
      <c r="A328" s="12"/>
      <c r="B328" s="12"/>
      <c r="C328" s="12"/>
      <c r="D328" s="12"/>
      <c r="E328" s="12"/>
      <c r="F328" s="12"/>
      <c r="G328" s="13" t="str">
        <f>IF(F359="off"," ",IF('Données emprunteur'!$E$139='Données emprunteur'!$E$140," ","ALERTE ROUGE:"))</f>
        <v xml:space="preserve"> </v>
      </c>
      <c r="H328" s="12"/>
      <c r="I328" s="499" t="str">
        <f>IF(F359="off"," ",IF('Données emprunteur'!$E$139='Données emprunteur'!$E$140," ","La liste des prêts en Gourdes et les tableaux consolidés ne balancent pas"))</f>
        <v xml:space="preserve"> </v>
      </c>
      <c r="J328" s="12"/>
      <c r="K328" s="12"/>
      <c r="L328" s="12"/>
      <c r="M328" s="12"/>
      <c r="N328" s="12"/>
      <c r="O328" s="12"/>
      <c r="P328" s="12"/>
    </row>
    <row r="329" spans="1:16" ht="18.75">
      <c r="A329" s="12"/>
      <c r="B329" s="223" t="s">
        <v>448</v>
      </c>
      <c r="C329" s="12"/>
      <c r="D329" s="12"/>
      <c r="E329" s="12"/>
      <c r="F329" s="12"/>
      <c r="G329" s="13" t="str">
        <f>IF(F359="off"," ",IF('Données emprunteur'!$D$139='Données emprunteur'!$D$140," ","ALERTE ROUGE:"))</f>
        <v xml:space="preserve"> </v>
      </c>
      <c r="H329" s="12"/>
      <c r="I329" s="499" t="str">
        <f>IF(F359="off"," ",IF('Données emprunteur'!$D$139='Données emprunteur'!$D$140," ","La liste des prêts en USD et les tableaux consolidés ne balancent pas"))</f>
        <v xml:space="preserve"> </v>
      </c>
      <c r="J329" s="12"/>
      <c r="L329" s="12"/>
      <c r="M329" s="12"/>
      <c r="N329" s="12"/>
      <c r="O329" s="12"/>
      <c r="P329" s="12"/>
    </row>
    <row r="330" spans="1:16">
      <c r="A330" s="12"/>
      <c r="B330" s="728" t="s">
        <v>753</v>
      </c>
      <c r="C330" s="729"/>
      <c r="D330" s="729"/>
      <c r="E330" s="729"/>
      <c r="F330" s="729"/>
      <c r="G330" s="729"/>
      <c r="H330" s="729"/>
      <c r="I330" s="729"/>
      <c r="J330" s="729"/>
      <c r="K330" s="729"/>
      <c r="L330" s="729"/>
      <c r="M330" s="729"/>
      <c r="N330" s="729"/>
      <c r="O330" s="729"/>
      <c r="P330" s="730"/>
    </row>
    <row r="331" spans="1:16">
      <c r="A331" s="12"/>
      <c r="B331" s="731"/>
      <c r="C331" s="732"/>
      <c r="D331" s="732"/>
      <c r="E331" s="732"/>
      <c r="F331" s="732"/>
      <c r="G331" s="732"/>
      <c r="H331" s="732"/>
      <c r="I331" s="732"/>
      <c r="J331" s="732"/>
      <c r="K331" s="732"/>
      <c r="L331" s="732"/>
      <c r="M331" s="732"/>
      <c r="N331" s="732"/>
      <c r="O331" s="732"/>
      <c r="P331" s="733"/>
    </row>
    <row r="332" spans="1:16">
      <c r="A332" s="12"/>
      <c r="B332" s="731"/>
      <c r="C332" s="732"/>
      <c r="D332" s="732"/>
      <c r="E332" s="732"/>
      <c r="F332" s="732"/>
      <c r="G332" s="732"/>
      <c r="H332" s="732"/>
      <c r="I332" s="732"/>
      <c r="J332" s="732"/>
      <c r="K332" s="732"/>
      <c r="L332" s="732"/>
      <c r="M332" s="732"/>
      <c r="N332" s="732"/>
      <c r="O332" s="732"/>
      <c r="P332" s="733"/>
    </row>
    <row r="333" spans="1:16">
      <c r="A333" s="12"/>
      <c r="B333" s="731"/>
      <c r="C333" s="732"/>
      <c r="D333" s="732"/>
      <c r="E333" s="732"/>
      <c r="F333" s="732"/>
      <c r="G333" s="732"/>
      <c r="H333" s="732"/>
      <c r="I333" s="732"/>
      <c r="J333" s="732"/>
      <c r="K333" s="732"/>
      <c r="L333" s="732"/>
      <c r="M333" s="732"/>
      <c r="N333" s="732"/>
      <c r="O333" s="732"/>
      <c r="P333" s="733"/>
    </row>
    <row r="334" spans="1:16">
      <c r="A334" s="12"/>
      <c r="B334" s="731"/>
      <c r="C334" s="732"/>
      <c r="D334" s="732"/>
      <c r="E334" s="732"/>
      <c r="F334" s="732"/>
      <c r="G334" s="732"/>
      <c r="H334" s="732"/>
      <c r="I334" s="732"/>
      <c r="J334" s="732"/>
      <c r="K334" s="732"/>
      <c r="L334" s="732"/>
      <c r="M334" s="732"/>
      <c r="N334" s="732"/>
      <c r="O334" s="732"/>
      <c r="P334" s="733"/>
    </row>
    <row r="335" spans="1:16">
      <c r="A335" s="12"/>
      <c r="B335" s="731"/>
      <c r="C335" s="732"/>
      <c r="D335" s="732"/>
      <c r="E335" s="732"/>
      <c r="F335" s="732"/>
      <c r="G335" s="732"/>
      <c r="H335" s="732"/>
      <c r="I335" s="732"/>
      <c r="J335" s="732"/>
      <c r="K335" s="732"/>
      <c r="L335" s="732"/>
      <c r="M335" s="732"/>
      <c r="N335" s="732"/>
      <c r="O335" s="732"/>
      <c r="P335" s="733"/>
    </row>
    <row r="336" spans="1:16">
      <c r="A336" s="12"/>
      <c r="B336" s="734"/>
      <c r="C336" s="735"/>
      <c r="D336" s="735"/>
      <c r="E336" s="735"/>
      <c r="F336" s="735"/>
      <c r="G336" s="735"/>
      <c r="H336" s="735"/>
      <c r="I336" s="735"/>
      <c r="J336" s="735"/>
      <c r="K336" s="735"/>
      <c r="L336" s="735"/>
      <c r="M336" s="735"/>
      <c r="N336" s="735"/>
      <c r="O336" s="735"/>
      <c r="P336" s="736"/>
    </row>
    <row r="337" spans="1:16">
      <c r="A337" s="12"/>
      <c r="B337" s="12"/>
      <c r="C337" s="12"/>
      <c r="D337" s="12"/>
      <c r="E337" s="12"/>
      <c r="F337" s="12"/>
      <c r="G337" s="12"/>
      <c r="H337" s="12"/>
      <c r="I337" s="12"/>
      <c r="J337" s="12"/>
      <c r="K337" s="12"/>
      <c r="L337" s="12"/>
      <c r="M337" s="12"/>
      <c r="N337" s="12"/>
      <c r="O337" s="12"/>
      <c r="P337" s="12"/>
    </row>
    <row r="338" spans="1:16">
      <c r="A338" s="12"/>
      <c r="B338" s="12"/>
      <c r="C338" s="12"/>
      <c r="D338" s="12"/>
      <c r="E338" s="12"/>
      <c r="F338" s="12"/>
      <c r="G338" s="12"/>
      <c r="H338" s="12"/>
      <c r="I338" s="12"/>
      <c r="J338" s="12"/>
      <c r="K338" s="12"/>
      <c r="L338" s="12"/>
      <c r="M338" s="12"/>
      <c r="N338" s="12"/>
      <c r="O338" s="12"/>
      <c r="P338" s="12"/>
    </row>
    <row r="339" spans="1:16" ht="15.75" thickBot="1">
      <c r="A339" s="12"/>
      <c r="B339" s="12" t="s">
        <v>624</v>
      </c>
      <c r="C339" s="737"/>
      <c r="D339" s="737"/>
      <c r="E339" s="737"/>
      <c r="F339" s="737"/>
      <c r="G339" s="13" t="str">
        <f ca="1">IF(C339&gt;TODAY(),"??"," ")</f>
        <v xml:space="preserve"> </v>
      </c>
      <c r="H339" s="12"/>
      <c r="I339" s="12"/>
      <c r="J339" s="12"/>
      <c r="K339" s="724" t="s">
        <v>449</v>
      </c>
      <c r="L339" s="724"/>
      <c r="M339" s="724"/>
      <c r="N339" s="725"/>
      <c r="O339" s="725"/>
      <c r="P339" s="725"/>
    </row>
    <row r="340" spans="1:16">
      <c r="A340" s="12"/>
      <c r="B340" s="12"/>
      <c r="C340" s="12"/>
      <c r="D340" s="12"/>
      <c r="E340" s="12"/>
      <c r="F340" s="12"/>
      <c r="G340" s="12"/>
      <c r="H340" s="12"/>
      <c r="I340" s="12"/>
      <c r="J340" s="12"/>
      <c r="K340" s="12"/>
      <c r="L340" s="12"/>
      <c r="M340" s="12"/>
      <c r="N340" s="12"/>
      <c r="O340" s="12"/>
      <c r="P340" s="12"/>
    </row>
    <row r="341" spans="1:16" ht="15.75" thickBot="1">
      <c r="A341" s="12"/>
      <c r="B341" s="12"/>
      <c r="C341" s="12"/>
      <c r="D341" s="12"/>
      <c r="E341" s="12"/>
      <c r="F341" s="12"/>
      <c r="G341" s="12"/>
      <c r="H341" s="12"/>
      <c r="I341" s="12"/>
      <c r="J341" s="12"/>
      <c r="K341" s="724" t="str">
        <f>K339</f>
        <v>Signature autorisée</v>
      </c>
      <c r="L341" s="724"/>
      <c r="M341" s="724"/>
      <c r="N341" s="725"/>
      <c r="O341" s="725"/>
      <c r="P341" s="725"/>
    </row>
    <row r="342" spans="1:16">
      <c r="A342" s="143"/>
      <c r="B342" s="143"/>
      <c r="C342" s="143"/>
      <c r="D342" s="143"/>
      <c r="E342" s="143"/>
      <c r="F342" s="143"/>
      <c r="G342" s="143"/>
      <c r="H342" s="143"/>
      <c r="I342" s="143"/>
      <c r="J342" s="143"/>
      <c r="K342" s="143"/>
      <c r="L342" s="143"/>
      <c r="M342" s="143"/>
      <c r="N342" s="143"/>
      <c r="O342" s="143"/>
      <c r="P342" s="143"/>
    </row>
    <row r="343" spans="1:16" ht="15">
      <c r="A343" s="12"/>
      <c r="B343" s="224" t="s">
        <v>450</v>
      </c>
      <c r="C343" s="225"/>
      <c r="D343" s="225"/>
      <c r="E343" s="225"/>
      <c r="F343" s="225"/>
      <c r="G343" s="225"/>
      <c r="H343" s="225"/>
      <c r="I343" s="225"/>
      <c r="J343" s="225"/>
      <c r="K343" s="225"/>
      <c r="L343" s="225"/>
      <c r="M343" s="225"/>
      <c r="N343" s="225"/>
      <c r="O343" s="225"/>
      <c r="P343" s="12"/>
    </row>
    <row r="344" spans="1:16" ht="15">
      <c r="A344" s="12"/>
      <c r="B344" s="226" t="s">
        <v>619</v>
      </c>
      <c r="C344" s="225" t="s">
        <v>451</v>
      </c>
      <c r="D344" s="225"/>
      <c r="E344" s="225"/>
      <c r="F344" s="225"/>
      <c r="G344" s="225"/>
      <c r="H344" s="225"/>
      <c r="I344" s="225"/>
      <c r="J344" s="225"/>
      <c r="K344" s="225"/>
      <c r="L344" s="225"/>
      <c r="M344" s="225"/>
      <c r="N344" s="225"/>
      <c r="O344" s="225"/>
      <c r="P344" s="12"/>
    </row>
    <row r="345" spans="1:16" ht="15">
      <c r="A345" s="12"/>
      <c r="B345" s="226" t="s">
        <v>620</v>
      </c>
      <c r="C345" s="225" t="s">
        <v>754</v>
      </c>
      <c r="D345" s="225"/>
      <c r="E345" s="225"/>
      <c r="F345" s="225"/>
      <c r="G345" s="225"/>
      <c r="H345" s="225"/>
      <c r="I345" s="225"/>
      <c r="J345" s="225"/>
      <c r="K345" s="225"/>
      <c r="L345" s="225"/>
      <c r="M345" s="225"/>
      <c r="N345" s="225"/>
      <c r="O345" s="225"/>
      <c r="P345" s="12"/>
    </row>
    <row r="346" spans="1:16" ht="15">
      <c r="A346" s="12"/>
      <c r="B346" s="226" t="s">
        <v>622</v>
      </c>
      <c r="C346" s="225" t="s">
        <v>755</v>
      </c>
      <c r="D346" s="225"/>
      <c r="E346" s="225"/>
      <c r="F346" s="225"/>
      <c r="G346" s="225"/>
      <c r="H346" s="225"/>
      <c r="I346" s="225"/>
      <c r="J346" s="225"/>
      <c r="K346" s="225"/>
      <c r="L346" s="225"/>
      <c r="M346" s="225"/>
      <c r="N346" s="225"/>
      <c r="O346" s="225"/>
      <c r="P346" s="12"/>
    </row>
    <row r="347" spans="1:16" ht="15">
      <c r="A347" s="12"/>
      <c r="B347" s="226" t="s">
        <v>621</v>
      </c>
      <c r="C347" s="225" t="s">
        <v>756</v>
      </c>
      <c r="D347" s="225"/>
      <c r="E347" s="225"/>
      <c r="F347" s="225"/>
      <c r="G347" s="225"/>
      <c r="H347" s="225"/>
      <c r="I347" s="225"/>
      <c r="J347" s="225"/>
      <c r="K347" s="225"/>
      <c r="L347" s="225"/>
      <c r="M347" s="225"/>
      <c r="N347" s="225"/>
      <c r="O347" s="225"/>
      <c r="P347" s="12"/>
    </row>
    <row r="348" spans="1:16" ht="15">
      <c r="A348" s="12"/>
      <c r="B348" s="51" t="s">
        <v>757</v>
      </c>
      <c r="C348" s="296" t="s">
        <v>56</v>
      </c>
      <c r="D348" s="322"/>
      <c r="E348" s="322"/>
      <c r="F348" s="322"/>
      <c r="G348" s="322"/>
      <c r="H348" s="322"/>
      <c r="I348" s="322"/>
      <c r="J348" s="322"/>
      <c r="K348" s="322"/>
      <c r="L348" s="322"/>
      <c r="M348" s="322"/>
      <c r="N348" s="322"/>
      <c r="O348" s="322"/>
      <c r="P348" s="321"/>
    </row>
    <row r="349" spans="1:16" ht="15">
      <c r="A349" s="12"/>
      <c r="B349" s="228" t="s">
        <v>758</v>
      </c>
      <c r="C349" s="225" t="s">
        <v>452</v>
      </c>
      <c r="D349" s="225"/>
      <c r="E349" s="225"/>
      <c r="F349" s="225"/>
      <c r="G349" s="225"/>
      <c r="H349" s="225"/>
      <c r="I349" s="225"/>
      <c r="J349" s="225"/>
      <c r="K349" s="225"/>
      <c r="L349" s="225"/>
      <c r="M349" s="225"/>
      <c r="N349" s="225"/>
      <c r="O349" s="225"/>
      <c r="P349" s="12"/>
    </row>
    <row r="350" spans="1:16" ht="15">
      <c r="A350" s="12"/>
      <c r="B350" s="228" t="s">
        <v>759</v>
      </c>
      <c r="C350" s="225" t="s">
        <v>453</v>
      </c>
      <c r="D350" s="225"/>
      <c r="E350" s="225"/>
      <c r="F350" s="225"/>
      <c r="G350" s="225"/>
      <c r="H350" s="225"/>
      <c r="I350" s="225"/>
      <c r="J350" s="225"/>
      <c r="K350" s="225"/>
      <c r="L350" s="225"/>
      <c r="M350" s="225"/>
      <c r="N350" s="225"/>
      <c r="O350" s="225"/>
      <c r="P350" s="12"/>
    </row>
    <row r="351" spans="1:16" ht="15">
      <c r="A351" s="12"/>
      <c r="B351" s="228"/>
      <c r="C351" s="227"/>
      <c r="D351" s="225"/>
      <c r="E351" s="225"/>
      <c r="F351" s="225"/>
      <c r="G351" s="225"/>
      <c r="H351" s="225"/>
      <c r="I351" s="225"/>
      <c r="J351" s="225"/>
      <c r="K351" s="225"/>
      <c r="L351" s="225"/>
      <c r="M351" s="225"/>
      <c r="N351" s="225"/>
      <c r="O351" s="225"/>
      <c r="P351" s="12"/>
    </row>
    <row r="352" spans="1:16" ht="15">
      <c r="A352" s="12"/>
      <c r="B352" s="726" t="s">
        <v>627</v>
      </c>
      <c r="C352" s="726"/>
      <c r="D352" s="726"/>
      <c r="E352" s="726"/>
      <c r="F352" s="726"/>
      <c r="G352" s="726"/>
      <c r="H352" s="726"/>
      <c r="I352" s="726"/>
      <c r="J352" s="726"/>
      <c r="K352" s="726"/>
      <c r="L352" s="726"/>
      <c r="M352" s="726"/>
      <c r="N352" s="726"/>
      <c r="O352" s="726"/>
      <c r="P352" s="726"/>
    </row>
    <row r="353" spans="1:16" ht="15">
      <c r="A353" s="12"/>
      <c r="B353" s="726" t="s">
        <v>626</v>
      </c>
      <c r="C353" s="726"/>
      <c r="D353" s="726"/>
      <c r="E353" s="726"/>
      <c r="F353" s="726"/>
      <c r="G353" s="726"/>
      <c r="H353" s="726"/>
      <c r="I353" s="726"/>
      <c r="J353" s="726"/>
      <c r="K353" s="726"/>
      <c r="L353" s="726"/>
      <c r="M353" s="726"/>
      <c r="N353" s="726"/>
      <c r="O353" s="726"/>
      <c r="P353" s="726"/>
    </row>
    <row r="354" spans="1:16" ht="15">
      <c r="A354" s="12"/>
      <c r="B354" s="727" t="s">
        <v>628</v>
      </c>
      <c r="C354" s="727"/>
      <c r="D354" s="727"/>
      <c r="E354" s="727"/>
      <c r="F354" s="727"/>
      <c r="G354" s="727"/>
      <c r="H354" s="727"/>
      <c r="I354" s="727"/>
      <c r="J354" s="727"/>
      <c r="K354" s="727"/>
      <c r="L354" s="727"/>
      <c r="M354" s="727"/>
      <c r="N354" s="727"/>
      <c r="O354" s="727"/>
      <c r="P354" s="727"/>
    </row>
    <row r="355" spans="1:16" ht="15">
      <c r="A355" s="12"/>
      <c r="B355" s="296"/>
      <c r="C355" s="296"/>
      <c r="D355" s="296"/>
      <c r="E355" s="296"/>
      <c r="F355" s="296"/>
      <c r="G355" s="296"/>
      <c r="H355" s="296"/>
      <c r="I355" s="296"/>
      <c r="J355" s="296"/>
      <c r="K355" s="296"/>
      <c r="L355" s="296"/>
      <c r="M355" s="296"/>
      <c r="N355" s="296"/>
      <c r="O355" s="296"/>
      <c r="P355" s="296"/>
    </row>
    <row r="356" spans="1:16">
      <c r="A356" s="12"/>
      <c r="B356" s="12"/>
      <c r="C356" s="12"/>
      <c r="D356" s="12"/>
      <c r="E356" s="12"/>
      <c r="F356" s="12"/>
      <c r="G356" s="12"/>
      <c r="H356" s="12"/>
      <c r="I356" s="12"/>
      <c r="J356" s="12"/>
      <c r="K356" s="12"/>
      <c r="L356" s="12"/>
      <c r="M356" s="12"/>
      <c r="N356" s="12"/>
      <c r="O356" s="12"/>
      <c r="P356" s="12"/>
    </row>
    <row r="357" spans="1:16" ht="15.75" thickBot="1">
      <c r="A357" s="12"/>
      <c r="B357" s="12"/>
      <c r="C357" s="500" t="s">
        <v>449</v>
      </c>
      <c r="D357" s="500"/>
      <c r="E357" s="500"/>
      <c r="F357" s="12"/>
      <c r="G357" s="725"/>
      <c r="H357" s="725"/>
      <c r="I357" s="725"/>
      <c r="J357" s="12"/>
      <c r="K357" s="724" t="s">
        <v>449</v>
      </c>
      <c r="L357" s="724"/>
      <c r="M357" s="724"/>
      <c r="N357" s="725"/>
      <c r="O357" s="725"/>
      <c r="P357" s="725"/>
    </row>
    <row r="358" spans="1:16" ht="13.5" thickBot="1">
      <c r="A358" s="12"/>
      <c r="B358" s="12"/>
      <c r="C358" s="12"/>
      <c r="D358" s="12"/>
      <c r="E358" s="12"/>
      <c r="F358" s="12"/>
      <c r="G358" s="499" t="str">
        <f>G328</f>
        <v xml:space="preserve"> </v>
      </c>
      <c r="H358" s="499"/>
      <c r="I358" s="499" t="str">
        <f>I328</f>
        <v xml:space="preserve"> </v>
      </c>
      <c r="J358" s="499"/>
      <c r="K358" s="499"/>
      <c r="L358" s="499"/>
      <c r="M358" s="499"/>
      <c r="N358" s="499"/>
      <c r="O358" s="499"/>
      <c r="P358" s="499"/>
    </row>
    <row r="359" spans="1:16" ht="13.5" thickBot="1">
      <c r="B359" s="501" t="s">
        <v>6</v>
      </c>
      <c r="C359" s="31"/>
      <c r="D359" s="31"/>
      <c r="E359" s="32"/>
      <c r="F359" s="251" t="s">
        <v>709</v>
      </c>
      <c r="G359" s="31" t="str">
        <f>G329</f>
        <v xml:space="preserve"> </v>
      </c>
      <c r="H359" s="31"/>
      <c r="I359" s="31" t="str">
        <f>I329</f>
        <v xml:space="preserve"> </v>
      </c>
      <c r="J359" s="31"/>
      <c r="K359" s="31"/>
      <c r="L359" s="31"/>
      <c r="M359" s="31"/>
      <c r="N359" s="31"/>
      <c r="O359" s="31"/>
      <c r="P359" s="31"/>
    </row>
    <row r="361" spans="1:16" hidden="1"/>
    <row r="362" spans="1:16" hidden="1">
      <c r="F362" t="s">
        <v>454</v>
      </c>
    </row>
    <row r="363" spans="1:16" hidden="1"/>
    <row r="364" spans="1:16" hidden="1"/>
    <row r="365" spans="1:16" hidden="1"/>
    <row r="366" spans="1:16" hidden="1"/>
    <row r="367" spans="1:16" hidden="1"/>
    <row r="368" spans="1:16"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sheetData>
  <sheetProtection password="83D3" sheet="1" objects="1" scenarios="1"/>
  <protectedRanges>
    <protectedRange sqref="J26:O26" name="Range68"/>
    <protectedRange sqref="P233:P243" name="Range66"/>
    <protectedRange sqref="J233:K243" name="Range64"/>
    <protectedRange sqref="F359" name="Range62"/>
    <protectedRange sqref="C318:C326" name="Range60"/>
    <protectedRange sqref="M312:N326" name="Range58"/>
    <protectedRange sqref="C290" name="Range56"/>
    <protectedRange sqref="C286" name="Range54"/>
    <protectedRange sqref="E269:F274" name="Range52"/>
    <protectedRange sqref="J251:M261" name="Range50"/>
    <protectedRange sqref="J221:P226" name="Range48"/>
    <protectedRange sqref="K217:P217" name="Range46"/>
    <protectedRange sqref="J215:L215" name="Range44"/>
    <protectedRange sqref="J208:L215" name="Range42"/>
    <protectedRange sqref="O187:P191" name="Range40"/>
    <protectedRange sqref="N182" name="Range36"/>
    <protectedRange sqref="J172:O180" name="Range34"/>
    <protectedRange sqref="G146:N168" name="Range32"/>
    <protectedRange sqref="C162:F164" name="Range30"/>
    <protectedRange sqref="C154:F156" name="Range28"/>
    <protectedRange sqref="C146:F148" name="Range26"/>
    <protectedRange sqref="C124:P129" name="Range24"/>
    <protectedRange sqref="B103:P108" name="Range22"/>
    <protectedRange sqref="K92:N97" name="Range20"/>
    <protectedRange sqref="B92:D97" name="Range18"/>
    <protectedRange sqref="K83:N83" name="Range16"/>
    <protectedRange sqref="C70:N75" name="Range14"/>
    <protectedRange sqref="N28:O28" name="Range8"/>
    <protectedRange sqref="I21:O21" name="Range6"/>
    <protectedRange sqref="I17:O17" name="Range4"/>
    <protectedRange sqref="N13" name="Range2"/>
    <protectedRange sqref="I13:K13" name="Range1"/>
    <protectedRange sqref="I15:O15" name="Range3"/>
    <protectedRange sqref="I19:O19" name="Range5"/>
    <protectedRange sqref="J28:K28" name="Range7"/>
    <protectedRange sqref="J30:O51" name="Range9"/>
    <protectedRange sqref="M58:N65" name="Range13"/>
    <protectedRange sqref="I81:J85" name="Range15"/>
    <protectedRange sqref="L81:M85" name="Range17"/>
    <protectedRange sqref="F92:I97" name="Range19"/>
    <protectedRange sqref="P92:P97" name="Range21"/>
    <protectedRange sqref="B114:P119" name="Range23"/>
    <protectedRange sqref="B134:P140" name="Range25"/>
    <protectedRange sqref="C150:F152" name="Range27"/>
    <protectedRange sqref="C158:F160" name="Range29"/>
    <protectedRange sqref="C166:F168" name="Range31"/>
    <protectedRange sqref="P146:P168" name="Range33"/>
    <protectedRange sqref="J182:L182" name="Range35"/>
    <protectedRange sqref="J187:M191" name="Range39"/>
    <protectedRange sqref="I198:P202" name="Range41"/>
    <protectedRange sqref="N208:O215" name="Range43"/>
    <protectedRange sqref="N215:O215" name="Range45"/>
    <protectedRange sqref="E221:H226" name="Range47"/>
    <protectedRange sqref="E253:F258" name="Range49"/>
    <protectedRange sqref="P251:P261" name="Range51"/>
    <protectedRange sqref="M269:P277" name="Range53"/>
    <protectedRange sqref="C288" name="Range55"/>
    <protectedRange sqref="F291:F303" name="Range57"/>
    <protectedRange sqref="C312:C314" name="Range59"/>
    <protectedRange sqref="B330:P336" name="Range61"/>
    <protectedRange sqref="E235:F239" name="Range63"/>
    <protectedRange sqref="M233:M243" name="Range65"/>
    <protectedRange sqref="N56" name="Range67"/>
  </protectedRanges>
  <mergeCells count="521">
    <mergeCell ref="K341:M341"/>
    <mergeCell ref="N341:P341"/>
    <mergeCell ref="B352:P352"/>
    <mergeCell ref="B353:P353"/>
    <mergeCell ref="B354:P354"/>
    <mergeCell ref="G357:I357"/>
    <mergeCell ref="K357:M357"/>
    <mergeCell ref="N357:P357"/>
    <mergeCell ref="H323:I323"/>
    <mergeCell ref="G324:J324"/>
    <mergeCell ref="H325:I325"/>
    <mergeCell ref="G326:J326"/>
    <mergeCell ref="B330:P336"/>
    <mergeCell ref="C339:F339"/>
    <mergeCell ref="K339:M339"/>
    <mergeCell ref="N339:P339"/>
    <mergeCell ref="H315:I315"/>
    <mergeCell ref="G318:J318"/>
    <mergeCell ref="G319:J319"/>
    <mergeCell ref="G320:J320"/>
    <mergeCell ref="H321:I321"/>
    <mergeCell ref="G322:J322"/>
    <mergeCell ref="O309:P309"/>
    <mergeCell ref="O310:P310"/>
    <mergeCell ref="E312:G312"/>
    <mergeCell ref="H312:K312"/>
    <mergeCell ref="H313:I313"/>
    <mergeCell ref="E314:G314"/>
    <mergeCell ref="H314:K314"/>
    <mergeCell ref="J282:K282"/>
    <mergeCell ref="O282:P282"/>
    <mergeCell ref="E283:N283"/>
    <mergeCell ref="E291:E303"/>
    <mergeCell ref="H308:I308"/>
    <mergeCell ref="J308:K308"/>
    <mergeCell ref="M308:P308"/>
    <mergeCell ref="E277:F277"/>
    <mergeCell ref="G277:H277"/>
    <mergeCell ref="J277:K277"/>
    <mergeCell ref="O277:P277"/>
    <mergeCell ref="E278:F278"/>
    <mergeCell ref="G278:H278"/>
    <mergeCell ref="J278:K278"/>
    <mergeCell ref="M278:N278"/>
    <mergeCell ref="J270:K270"/>
    <mergeCell ref="O270:P270"/>
    <mergeCell ref="E275:F275"/>
    <mergeCell ref="G275:H275"/>
    <mergeCell ref="J275:K275"/>
    <mergeCell ref="O275:P275"/>
    <mergeCell ref="E276:F276"/>
    <mergeCell ref="G276:H276"/>
    <mergeCell ref="J276:K276"/>
    <mergeCell ref="E273:F273"/>
    <mergeCell ref="J273:K273"/>
    <mergeCell ref="E274:F274"/>
    <mergeCell ref="G274:H274"/>
    <mergeCell ref="J274:K274"/>
    <mergeCell ref="O274:P274"/>
    <mergeCell ref="E266:F266"/>
    <mergeCell ref="J266:K266"/>
    <mergeCell ref="O266:P266"/>
    <mergeCell ref="C267:C274"/>
    <mergeCell ref="G267:H267"/>
    <mergeCell ref="J267:K267"/>
    <mergeCell ref="O267:P267"/>
    <mergeCell ref="G268:H268"/>
    <mergeCell ref="J268:K268"/>
    <mergeCell ref="O268:P268"/>
    <mergeCell ref="E271:F271"/>
    <mergeCell ref="G271:H271"/>
    <mergeCell ref="J271:K271"/>
    <mergeCell ref="O271:P271"/>
    <mergeCell ref="E272:F272"/>
    <mergeCell ref="G272:H272"/>
    <mergeCell ref="J272:K272"/>
    <mergeCell ref="O272:P272"/>
    <mergeCell ref="E269:F269"/>
    <mergeCell ref="G269:H269"/>
    <mergeCell ref="J269:K269"/>
    <mergeCell ref="O269:P269"/>
    <mergeCell ref="E270:F270"/>
    <mergeCell ref="G270:H270"/>
    <mergeCell ref="G260:H260"/>
    <mergeCell ref="E261:F261"/>
    <mergeCell ref="G261:H261"/>
    <mergeCell ref="B262:I262"/>
    <mergeCell ref="J265:K265"/>
    <mergeCell ref="O265:P265"/>
    <mergeCell ref="E257:F257"/>
    <mergeCell ref="G257:H257"/>
    <mergeCell ref="E258:F258"/>
    <mergeCell ref="G258:H258"/>
    <mergeCell ref="E259:F259"/>
    <mergeCell ref="G259:H259"/>
    <mergeCell ref="J251:K261"/>
    <mergeCell ref="M251:M261"/>
    <mergeCell ref="P251:P261"/>
    <mergeCell ref="E254:F254"/>
    <mergeCell ref="G254:H254"/>
    <mergeCell ref="E255:F255"/>
    <mergeCell ref="G255:H255"/>
    <mergeCell ref="E256:F256"/>
    <mergeCell ref="G256:H256"/>
    <mergeCell ref="C251:C259"/>
    <mergeCell ref="E251:F251"/>
    <mergeCell ref="G251:H251"/>
    <mergeCell ref="E252:F252"/>
    <mergeCell ref="G252:H252"/>
    <mergeCell ref="E253:F253"/>
    <mergeCell ref="G253:H253"/>
    <mergeCell ref="C233:C241"/>
    <mergeCell ref="E233:F233"/>
    <mergeCell ref="G233:H233"/>
    <mergeCell ref="G242:H242"/>
    <mergeCell ref="E243:F243"/>
    <mergeCell ref="G243:H243"/>
    <mergeCell ref="B244:I244"/>
    <mergeCell ref="J249:K249"/>
    <mergeCell ref="E250:F250"/>
    <mergeCell ref="J250:K250"/>
    <mergeCell ref="E239:F239"/>
    <mergeCell ref="G239:H239"/>
    <mergeCell ref="E240:F240"/>
    <mergeCell ref="G240:H240"/>
    <mergeCell ref="E241:F241"/>
    <mergeCell ref="G241:H241"/>
    <mergeCell ref="J233:K243"/>
    <mergeCell ref="M233:M243"/>
    <mergeCell ref="P233:P243"/>
    <mergeCell ref="E234:F234"/>
    <mergeCell ref="G234:H234"/>
    <mergeCell ref="E235:F235"/>
    <mergeCell ref="G235:H235"/>
    <mergeCell ref="D227:H227"/>
    <mergeCell ref="J227:K227"/>
    <mergeCell ref="M227:N227"/>
    <mergeCell ref="J231:K231"/>
    <mergeCell ref="E232:F232"/>
    <mergeCell ref="J232:K232"/>
    <mergeCell ref="E236:F236"/>
    <mergeCell ref="G236:H236"/>
    <mergeCell ref="E237:F237"/>
    <mergeCell ref="G237:H237"/>
    <mergeCell ref="E238:F238"/>
    <mergeCell ref="G238:H238"/>
    <mergeCell ref="E225:H225"/>
    <mergeCell ref="J225:K225"/>
    <mergeCell ref="O225:P225"/>
    <mergeCell ref="E226:H226"/>
    <mergeCell ref="J226:K226"/>
    <mergeCell ref="O226:P226"/>
    <mergeCell ref="E223:H223"/>
    <mergeCell ref="J223:K223"/>
    <mergeCell ref="O223:P223"/>
    <mergeCell ref="E224:H224"/>
    <mergeCell ref="J224:K224"/>
    <mergeCell ref="O224:P224"/>
    <mergeCell ref="E221:H221"/>
    <mergeCell ref="J221:K221"/>
    <mergeCell ref="O221:P221"/>
    <mergeCell ref="E222:H222"/>
    <mergeCell ref="J222:K222"/>
    <mergeCell ref="O222:P222"/>
    <mergeCell ref="K217:P217"/>
    <mergeCell ref="J219:K219"/>
    <mergeCell ref="O219:P219"/>
    <mergeCell ref="E220:H220"/>
    <mergeCell ref="J220:K220"/>
    <mergeCell ref="O220:P220"/>
    <mergeCell ref="J214:L214"/>
    <mergeCell ref="N214:O214"/>
    <mergeCell ref="J215:L215"/>
    <mergeCell ref="N215:O215"/>
    <mergeCell ref="I216:L216"/>
    <mergeCell ref="N216:P216"/>
    <mergeCell ref="J211:L211"/>
    <mergeCell ref="N211:O211"/>
    <mergeCell ref="J212:L212"/>
    <mergeCell ref="N212:O212"/>
    <mergeCell ref="J213:L213"/>
    <mergeCell ref="N213:O213"/>
    <mergeCell ref="J208:L208"/>
    <mergeCell ref="N208:O208"/>
    <mergeCell ref="J209:L209"/>
    <mergeCell ref="N209:O209"/>
    <mergeCell ref="J210:L210"/>
    <mergeCell ref="N210:O210"/>
    <mergeCell ref="I198:K198"/>
    <mergeCell ref="I200:K200"/>
    <mergeCell ref="M200:N200"/>
    <mergeCell ref="I202:K202"/>
    <mergeCell ref="M202:N202"/>
    <mergeCell ref="N207:O207"/>
    <mergeCell ref="J190:K190"/>
    <mergeCell ref="O190:P190"/>
    <mergeCell ref="E191:H191"/>
    <mergeCell ref="J191:K191"/>
    <mergeCell ref="O191:P191"/>
    <mergeCell ref="C193:G193"/>
    <mergeCell ref="J193:K193"/>
    <mergeCell ref="O193:P193"/>
    <mergeCell ref="J187:K187"/>
    <mergeCell ref="O187:P187"/>
    <mergeCell ref="J188:K188"/>
    <mergeCell ref="O188:P188"/>
    <mergeCell ref="J189:K189"/>
    <mergeCell ref="O189:P189"/>
    <mergeCell ref="D184:H184"/>
    <mergeCell ref="J184:K184"/>
    <mergeCell ref="M184:N184"/>
    <mergeCell ref="J185:K185"/>
    <mergeCell ref="O185:P185"/>
    <mergeCell ref="J186:K186"/>
    <mergeCell ref="O186:P186"/>
    <mergeCell ref="J172:O174"/>
    <mergeCell ref="J176:O177"/>
    <mergeCell ref="J179:O180"/>
    <mergeCell ref="G182:H182"/>
    <mergeCell ref="J182:L182"/>
    <mergeCell ref="O182:P182"/>
    <mergeCell ref="C167:F167"/>
    <mergeCell ref="G167:H167"/>
    <mergeCell ref="I167:K167"/>
    <mergeCell ref="L167:M167"/>
    <mergeCell ref="C168:F168"/>
    <mergeCell ref="G168:H168"/>
    <mergeCell ref="I168:K168"/>
    <mergeCell ref="L168:M168"/>
    <mergeCell ref="B165:F165"/>
    <mergeCell ref="G165:H165"/>
    <mergeCell ref="I165:K165"/>
    <mergeCell ref="L165:M165"/>
    <mergeCell ref="C166:F166"/>
    <mergeCell ref="G166:H166"/>
    <mergeCell ref="I166:K166"/>
    <mergeCell ref="L166:M166"/>
    <mergeCell ref="C163:F163"/>
    <mergeCell ref="G163:H163"/>
    <mergeCell ref="I163:K163"/>
    <mergeCell ref="L163:M163"/>
    <mergeCell ref="C164:F164"/>
    <mergeCell ref="G164:H164"/>
    <mergeCell ref="I164:K164"/>
    <mergeCell ref="L164:M164"/>
    <mergeCell ref="B161:F161"/>
    <mergeCell ref="G161:H161"/>
    <mergeCell ref="I161:K161"/>
    <mergeCell ref="L161:M161"/>
    <mergeCell ref="C162:F162"/>
    <mergeCell ref="G162:H162"/>
    <mergeCell ref="I162:K162"/>
    <mergeCell ref="L162:M162"/>
    <mergeCell ref="C159:F159"/>
    <mergeCell ref="G159:H159"/>
    <mergeCell ref="I159:K159"/>
    <mergeCell ref="L159:M159"/>
    <mergeCell ref="C160:F160"/>
    <mergeCell ref="G160:H160"/>
    <mergeCell ref="I160:K160"/>
    <mergeCell ref="L160:M160"/>
    <mergeCell ref="G157:H157"/>
    <mergeCell ref="I157:K157"/>
    <mergeCell ref="L157:M157"/>
    <mergeCell ref="C158:F158"/>
    <mergeCell ref="G158:H158"/>
    <mergeCell ref="I158:K158"/>
    <mergeCell ref="L158:M158"/>
    <mergeCell ref="C155:F155"/>
    <mergeCell ref="G155:H155"/>
    <mergeCell ref="I155:K155"/>
    <mergeCell ref="L155:M155"/>
    <mergeCell ref="C156:F156"/>
    <mergeCell ref="G156:H156"/>
    <mergeCell ref="I156:K156"/>
    <mergeCell ref="L156:M156"/>
    <mergeCell ref="B153:F153"/>
    <mergeCell ref="G153:H153"/>
    <mergeCell ref="I153:K153"/>
    <mergeCell ref="L153:M153"/>
    <mergeCell ref="C154:F154"/>
    <mergeCell ref="G154:H154"/>
    <mergeCell ref="I154:K154"/>
    <mergeCell ref="L154:M154"/>
    <mergeCell ref="C151:F151"/>
    <mergeCell ref="G151:H151"/>
    <mergeCell ref="I151:K151"/>
    <mergeCell ref="L151:M151"/>
    <mergeCell ref="C152:F152"/>
    <mergeCell ref="G152:H152"/>
    <mergeCell ref="I152:K152"/>
    <mergeCell ref="L152:M152"/>
    <mergeCell ref="B149:F149"/>
    <mergeCell ref="G149:H149"/>
    <mergeCell ref="I149:K149"/>
    <mergeCell ref="L149:M149"/>
    <mergeCell ref="C150:F150"/>
    <mergeCell ref="G150:H150"/>
    <mergeCell ref="I150:K150"/>
    <mergeCell ref="L150:M150"/>
    <mergeCell ref="C147:F147"/>
    <mergeCell ref="G147:H147"/>
    <mergeCell ref="I147:K147"/>
    <mergeCell ref="L147:M147"/>
    <mergeCell ref="C148:F148"/>
    <mergeCell ref="G148:H148"/>
    <mergeCell ref="I148:K148"/>
    <mergeCell ref="L148:M148"/>
    <mergeCell ref="B145:F145"/>
    <mergeCell ref="G145:H145"/>
    <mergeCell ref="I145:K145"/>
    <mergeCell ref="L145:M145"/>
    <mergeCell ref="C146:F146"/>
    <mergeCell ref="G146:H146"/>
    <mergeCell ref="I146:K146"/>
    <mergeCell ref="L146:M146"/>
    <mergeCell ref="B140:F140"/>
    <mergeCell ref="G140:H140"/>
    <mergeCell ref="I140:J140"/>
    <mergeCell ref="K140:L140"/>
    <mergeCell ref="N140:O140"/>
    <mergeCell ref="C144:F144"/>
    <mergeCell ref="G144:H144"/>
    <mergeCell ref="I144:K144"/>
    <mergeCell ref="L144:M144"/>
    <mergeCell ref="B138:F138"/>
    <mergeCell ref="G138:H138"/>
    <mergeCell ref="I138:J138"/>
    <mergeCell ref="K138:L138"/>
    <mergeCell ref="N138:O138"/>
    <mergeCell ref="B139:F139"/>
    <mergeCell ref="G139:H139"/>
    <mergeCell ref="I139:J139"/>
    <mergeCell ref="K139:L139"/>
    <mergeCell ref="N139:O139"/>
    <mergeCell ref="B136:F136"/>
    <mergeCell ref="G136:H136"/>
    <mergeCell ref="I136:J136"/>
    <mergeCell ref="K136:L136"/>
    <mergeCell ref="N136:O136"/>
    <mergeCell ref="B137:F137"/>
    <mergeCell ref="G137:H137"/>
    <mergeCell ref="I137:J137"/>
    <mergeCell ref="K137:L137"/>
    <mergeCell ref="N137:O137"/>
    <mergeCell ref="B134:F134"/>
    <mergeCell ref="G134:H134"/>
    <mergeCell ref="I134:J134"/>
    <mergeCell ref="K134:L134"/>
    <mergeCell ref="N134:O134"/>
    <mergeCell ref="B135:F135"/>
    <mergeCell ref="G135:H135"/>
    <mergeCell ref="I135:J135"/>
    <mergeCell ref="K135:L135"/>
    <mergeCell ref="N135:O135"/>
    <mergeCell ref="K132:M132"/>
    <mergeCell ref="C133:F133"/>
    <mergeCell ref="G133:H133"/>
    <mergeCell ref="I133:J133"/>
    <mergeCell ref="K133:L133"/>
    <mergeCell ref="N133:O133"/>
    <mergeCell ref="C128:F128"/>
    <mergeCell ref="G128:H128"/>
    <mergeCell ref="I128:J128"/>
    <mergeCell ref="K128:L128"/>
    <mergeCell ref="N128:O128"/>
    <mergeCell ref="C129:F129"/>
    <mergeCell ref="G129:H129"/>
    <mergeCell ref="I129:J129"/>
    <mergeCell ref="K129:L129"/>
    <mergeCell ref="N129:O129"/>
    <mergeCell ref="C126:F126"/>
    <mergeCell ref="G126:H126"/>
    <mergeCell ref="I126:J126"/>
    <mergeCell ref="K126:L126"/>
    <mergeCell ref="N126:O126"/>
    <mergeCell ref="C127:F127"/>
    <mergeCell ref="G127:H127"/>
    <mergeCell ref="I127:J127"/>
    <mergeCell ref="K127:L127"/>
    <mergeCell ref="N127:O127"/>
    <mergeCell ref="C124:F124"/>
    <mergeCell ref="G124:H124"/>
    <mergeCell ref="I124:J124"/>
    <mergeCell ref="K124:L124"/>
    <mergeCell ref="N124:O124"/>
    <mergeCell ref="C125:F125"/>
    <mergeCell ref="G125:H125"/>
    <mergeCell ref="I125:J125"/>
    <mergeCell ref="K125:L125"/>
    <mergeCell ref="N125:O125"/>
    <mergeCell ref="K122:M122"/>
    <mergeCell ref="C123:F123"/>
    <mergeCell ref="G123:H123"/>
    <mergeCell ref="I123:J123"/>
    <mergeCell ref="K123:L123"/>
    <mergeCell ref="N123:O123"/>
    <mergeCell ref="B117:D117"/>
    <mergeCell ref="E117:F117"/>
    <mergeCell ref="B118:D118"/>
    <mergeCell ref="E118:F118"/>
    <mergeCell ref="B119:D119"/>
    <mergeCell ref="E119:F119"/>
    <mergeCell ref="B114:D114"/>
    <mergeCell ref="E114:F114"/>
    <mergeCell ref="B115:D115"/>
    <mergeCell ref="E115:F115"/>
    <mergeCell ref="B116:D116"/>
    <mergeCell ref="E116:F116"/>
    <mergeCell ref="B108:D108"/>
    <mergeCell ref="E108:F108"/>
    <mergeCell ref="F111:P111"/>
    <mergeCell ref="E112:F112"/>
    <mergeCell ref="B113:D113"/>
    <mergeCell ref="E113:F113"/>
    <mergeCell ref="B105:D105"/>
    <mergeCell ref="E105:F105"/>
    <mergeCell ref="B106:D106"/>
    <mergeCell ref="E106:F106"/>
    <mergeCell ref="B107:D107"/>
    <mergeCell ref="E107:F107"/>
    <mergeCell ref="E101:F101"/>
    <mergeCell ref="B102:D102"/>
    <mergeCell ref="E102:F102"/>
    <mergeCell ref="B103:D103"/>
    <mergeCell ref="E103:F103"/>
    <mergeCell ref="B104:D104"/>
    <mergeCell ref="E104:F104"/>
    <mergeCell ref="B93:D93"/>
    <mergeCell ref="B94:D94"/>
    <mergeCell ref="B95:D95"/>
    <mergeCell ref="B96:D96"/>
    <mergeCell ref="B97:D97"/>
    <mergeCell ref="F100:P100"/>
    <mergeCell ref="C86:G86"/>
    <mergeCell ref="I86:J86"/>
    <mergeCell ref="L86:M86"/>
    <mergeCell ref="F89:K89"/>
    <mergeCell ref="M89:P89"/>
    <mergeCell ref="B92:D92"/>
    <mergeCell ref="C84:G84"/>
    <mergeCell ref="I84:J84"/>
    <mergeCell ref="L84:M84"/>
    <mergeCell ref="C85:G85"/>
    <mergeCell ref="I85:J85"/>
    <mergeCell ref="L85:M85"/>
    <mergeCell ref="C82:G82"/>
    <mergeCell ref="I82:J82"/>
    <mergeCell ref="L82:M82"/>
    <mergeCell ref="C83:G83"/>
    <mergeCell ref="I83:J83"/>
    <mergeCell ref="L83:M83"/>
    <mergeCell ref="I79:J79"/>
    <mergeCell ref="L79:M79"/>
    <mergeCell ref="I80:J80"/>
    <mergeCell ref="L80:M80"/>
    <mergeCell ref="C81:G81"/>
    <mergeCell ref="I81:J81"/>
    <mergeCell ref="L81:M81"/>
    <mergeCell ref="C74:G74"/>
    <mergeCell ref="I74:J74"/>
    <mergeCell ref="L74:M74"/>
    <mergeCell ref="C75:G75"/>
    <mergeCell ref="I75:J75"/>
    <mergeCell ref="L75:M75"/>
    <mergeCell ref="C72:G72"/>
    <mergeCell ref="I72:J72"/>
    <mergeCell ref="L72:M72"/>
    <mergeCell ref="C73:G73"/>
    <mergeCell ref="I73:J73"/>
    <mergeCell ref="L73:M73"/>
    <mergeCell ref="C70:G70"/>
    <mergeCell ref="I70:J70"/>
    <mergeCell ref="L70:M70"/>
    <mergeCell ref="C71:G71"/>
    <mergeCell ref="I71:J71"/>
    <mergeCell ref="L71:M71"/>
    <mergeCell ref="C65:K65"/>
    <mergeCell ref="M65:N65"/>
    <mergeCell ref="C68:G69"/>
    <mergeCell ref="I68:J68"/>
    <mergeCell ref="L68:M68"/>
    <mergeCell ref="I69:J69"/>
    <mergeCell ref="L69:M69"/>
    <mergeCell ref="M59:N59"/>
    <mergeCell ref="M60:N60"/>
    <mergeCell ref="M61:N61"/>
    <mergeCell ref="M62:N62"/>
    <mergeCell ref="M63:N63"/>
    <mergeCell ref="M64:N64"/>
    <mergeCell ref="J47:O47"/>
    <mergeCell ref="J48:O48"/>
    <mergeCell ref="J50:O50"/>
    <mergeCell ref="C56:K56"/>
    <mergeCell ref="M57:N57"/>
    <mergeCell ref="M58:N58"/>
    <mergeCell ref="J38:O38"/>
    <mergeCell ref="J39:O39"/>
    <mergeCell ref="J40:O40"/>
    <mergeCell ref="J42:O42"/>
    <mergeCell ref="J45:O45"/>
    <mergeCell ref="J46:O46"/>
    <mergeCell ref="J34:O34"/>
    <mergeCell ref="J36:O36"/>
    <mergeCell ref="J37:O37"/>
    <mergeCell ref="I15:O15"/>
    <mergeCell ref="I17:O17"/>
    <mergeCell ref="I19:O19"/>
    <mergeCell ref="I21:O21"/>
    <mergeCell ref="J26:O26"/>
    <mergeCell ref="J28:K28"/>
    <mergeCell ref="N28:O28"/>
    <mergeCell ref="G3:P3"/>
    <mergeCell ref="F4:P4"/>
    <mergeCell ref="F5:P5"/>
    <mergeCell ref="B9:P9"/>
    <mergeCell ref="C10:P10"/>
    <mergeCell ref="I13:K13"/>
    <mergeCell ref="J30:O30"/>
    <mergeCell ref="J32:O32"/>
    <mergeCell ref="J33:O3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enableFormatConditionsCalculation="0">
    <tabColor indexed="14"/>
  </sheetPr>
  <dimension ref="A1:AE824"/>
  <sheetViews>
    <sheetView workbookViewId="0">
      <selection activeCell="AI79" sqref="AI79"/>
    </sheetView>
  </sheetViews>
  <sheetFormatPr defaultRowHeight="12.75"/>
  <cols>
    <col min="1" max="1" width="1.7109375" customWidth="1"/>
    <col min="2" max="2" width="4.42578125" customWidth="1"/>
    <col min="3" max="3" width="3.85546875" customWidth="1"/>
    <col min="4" max="4" width="2" customWidth="1"/>
    <col min="5" max="5" width="6.85546875" customWidth="1"/>
    <col min="6" max="6" width="8.42578125" customWidth="1"/>
    <col min="7" max="7" width="11.5703125" customWidth="1"/>
    <col min="8" max="8" width="3.42578125" customWidth="1"/>
    <col min="9" max="9" width="12" customWidth="1"/>
    <col min="10" max="10" width="5.42578125" customWidth="1"/>
    <col min="11" max="11" width="9.85546875" customWidth="1"/>
    <col min="12" max="12" width="0.85546875" hidden="1" customWidth="1"/>
    <col min="13" max="13" width="14.5703125" customWidth="1"/>
    <col min="14" max="14" width="10.42578125" customWidth="1"/>
    <col min="15" max="15" width="7.7109375" customWidth="1"/>
    <col min="16" max="16" width="8.85546875" customWidth="1"/>
    <col min="17" max="28" width="0" hidden="1" customWidth="1"/>
    <col min="31" max="34" width="0" hidden="1" customWidth="1"/>
  </cols>
  <sheetData>
    <row r="1" spans="1:16">
      <c r="A1" s="12"/>
      <c r="B1" s="12"/>
      <c r="C1" s="12"/>
      <c r="D1" s="12"/>
      <c r="E1" s="12"/>
      <c r="F1" s="12"/>
      <c r="G1" s="12"/>
      <c r="H1" s="12"/>
      <c r="I1" s="12"/>
      <c r="J1" s="12"/>
      <c r="K1" s="12"/>
      <c r="L1" s="12"/>
      <c r="M1" s="12"/>
      <c r="N1" s="12"/>
      <c r="O1" s="12"/>
      <c r="P1" s="12"/>
    </row>
    <row r="2" spans="1:16">
      <c r="A2" s="12"/>
      <c r="B2" s="12"/>
      <c r="C2" s="12"/>
      <c r="D2" s="12"/>
      <c r="E2" s="12"/>
      <c r="F2" s="12"/>
      <c r="G2" s="12"/>
      <c r="H2" s="12"/>
      <c r="I2" s="12"/>
      <c r="J2" s="12"/>
      <c r="K2" s="12"/>
      <c r="L2" s="12"/>
      <c r="M2" s="12"/>
      <c r="N2" s="12"/>
      <c r="O2" s="12"/>
      <c r="P2" s="12"/>
    </row>
    <row r="3" spans="1:16" ht="31.5">
      <c r="A3" s="12"/>
      <c r="B3" s="12"/>
      <c r="C3" s="12"/>
      <c r="D3" s="12"/>
      <c r="E3" s="12"/>
      <c r="F3" s="12"/>
      <c r="G3" s="511" t="s">
        <v>103</v>
      </c>
      <c r="H3" s="511"/>
      <c r="I3" s="511"/>
      <c r="J3" s="511"/>
      <c r="K3" s="511"/>
      <c r="L3" s="511"/>
      <c r="M3" s="511"/>
      <c r="N3" s="511"/>
      <c r="O3" s="511"/>
      <c r="P3" s="511"/>
    </row>
    <row r="4" spans="1:16" ht="15">
      <c r="A4" s="12"/>
      <c r="B4" s="12"/>
      <c r="C4" s="12"/>
      <c r="D4" s="12"/>
      <c r="E4" s="12"/>
      <c r="F4" s="512" t="s">
        <v>104</v>
      </c>
      <c r="G4" s="512"/>
      <c r="H4" s="512"/>
      <c r="I4" s="512"/>
      <c r="J4" s="512"/>
      <c r="K4" s="512"/>
      <c r="L4" s="512"/>
      <c r="M4" s="512"/>
      <c r="N4" s="512"/>
      <c r="O4" s="512"/>
      <c r="P4" s="512"/>
    </row>
    <row r="5" spans="1:16">
      <c r="A5" s="12"/>
      <c r="B5" s="12"/>
      <c r="C5" s="12"/>
      <c r="D5" s="12"/>
      <c r="E5" s="12"/>
      <c r="F5" s="513" t="s">
        <v>105</v>
      </c>
      <c r="G5" s="513"/>
      <c r="H5" s="513"/>
      <c r="I5" s="513"/>
      <c r="J5" s="513"/>
      <c r="K5" s="513"/>
      <c r="L5" s="513"/>
      <c r="M5" s="513"/>
      <c r="N5" s="513"/>
      <c r="O5" s="513"/>
      <c r="P5" s="513"/>
    </row>
    <row r="6" spans="1:16" ht="13.5" thickBot="1">
      <c r="A6" s="12"/>
      <c r="B6" s="107"/>
      <c r="C6" s="107"/>
      <c r="D6" s="107"/>
      <c r="E6" s="107"/>
      <c r="F6" s="107"/>
      <c r="G6" s="107"/>
      <c r="H6" s="107"/>
      <c r="I6" s="107"/>
      <c r="J6" s="107"/>
      <c r="K6" s="107"/>
      <c r="L6" s="107"/>
      <c r="M6" s="107"/>
      <c r="N6" s="107"/>
      <c r="O6" s="107"/>
      <c r="P6" s="107"/>
    </row>
    <row r="7" spans="1:16" ht="6.95" customHeight="1">
      <c r="A7" s="12"/>
      <c r="B7" s="27"/>
      <c r="C7" s="27"/>
      <c r="D7" s="27"/>
      <c r="E7" s="27"/>
      <c r="F7" s="27"/>
      <c r="G7" s="27"/>
      <c r="H7" s="27"/>
      <c r="I7" s="27"/>
      <c r="J7" s="27"/>
      <c r="K7" s="27"/>
      <c r="L7" s="27"/>
      <c r="M7" s="27"/>
      <c r="N7" s="27"/>
      <c r="O7" s="27"/>
      <c r="P7" s="27"/>
    </row>
    <row r="8" spans="1:16" ht="6.95" customHeight="1">
      <c r="A8" s="12"/>
      <c r="B8" s="27"/>
      <c r="C8" s="27"/>
      <c r="D8" s="27"/>
      <c r="E8" s="27"/>
      <c r="F8" s="27"/>
      <c r="G8" s="27"/>
      <c r="H8" s="27"/>
      <c r="I8" s="27"/>
      <c r="J8" s="27"/>
      <c r="K8" s="27"/>
      <c r="L8" s="27"/>
      <c r="M8" s="27"/>
      <c r="N8" s="27"/>
      <c r="O8" s="27"/>
      <c r="P8" s="27"/>
    </row>
    <row r="9" spans="1:16" ht="20.100000000000001" customHeight="1">
      <c r="A9" s="12"/>
      <c r="B9" s="752" t="s">
        <v>481</v>
      </c>
      <c r="C9" s="752"/>
      <c r="D9" s="752"/>
      <c r="E9" s="752"/>
      <c r="F9" s="752"/>
      <c r="G9" s="752"/>
      <c r="H9" s="752"/>
      <c r="I9" s="752"/>
      <c r="J9" s="752"/>
      <c r="K9" s="752"/>
      <c r="L9" s="752"/>
      <c r="M9" s="752"/>
      <c r="N9" s="752"/>
      <c r="O9" s="752"/>
      <c r="P9" s="752"/>
    </row>
    <row r="10" spans="1:16" ht="15" customHeight="1">
      <c r="A10" s="12"/>
      <c r="B10" s="12"/>
      <c r="C10" s="515" t="s">
        <v>617</v>
      </c>
      <c r="D10" s="515"/>
      <c r="E10" s="515"/>
      <c r="F10" s="515"/>
      <c r="G10" s="515"/>
      <c r="H10" s="515"/>
      <c r="I10" s="515"/>
      <c r="J10" s="515"/>
      <c r="K10" s="515"/>
      <c r="L10" s="515"/>
      <c r="M10" s="515"/>
      <c r="N10" s="515"/>
      <c r="O10" s="515"/>
      <c r="P10" s="515"/>
    </row>
    <row r="11" spans="1:16">
      <c r="A11" s="12"/>
      <c r="B11" s="12"/>
      <c r="C11" s="12"/>
      <c r="D11" s="12"/>
      <c r="E11" s="12"/>
      <c r="F11" s="12"/>
      <c r="G11" s="12"/>
      <c r="H11" s="12"/>
      <c r="I11" s="12"/>
      <c r="J11" s="12"/>
      <c r="K11" s="12"/>
      <c r="L11" s="12"/>
      <c r="M11" s="12"/>
      <c r="N11" s="12"/>
      <c r="O11" s="12"/>
      <c r="P11" s="12"/>
    </row>
    <row r="12" spans="1:16" ht="21.75" thickBot="1">
      <c r="A12" s="12"/>
      <c r="B12" s="12"/>
      <c r="C12" s="12"/>
      <c r="D12" s="12"/>
      <c r="E12" s="108" t="s">
        <v>106</v>
      </c>
      <c r="F12" s="12"/>
      <c r="G12" s="12"/>
      <c r="H12" s="12"/>
      <c r="I12" s="12"/>
      <c r="J12" s="12"/>
      <c r="K12" s="12"/>
      <c r="L12" s="12"/>
      <c r="M12" s="12"/>
      <c r="N12" s="12"/>
      <c r="O12" s="12"/>
      <c r="P12" s="12"/>
    </row>
    <row r="13" spans="1:16">
      <c r="A13" s="109"/>
      <c r="B13" s="110"/>
      <c r="C13" s="111" t="s">
        <v>107</v>
      </c>
      <c r="D13" s="112"/>
      <c r="E13" s="112" t="s">
        <v>108</v>
      </c>
      <c r="F13" s="112"/>
      <c r="G13" s="112"/>
      <c r="H13" s="112"/>
      <c r="I13" s="516"/>
      <c r="J13" s="516"/>
      <c r="K13" s="516"/>
      <c r="L13" s="315"/>
      <c r="M13" s="316" t="s">
        <v>489</v>
      </c>
      <c r="N13" s="318"/>
      <c r="O13" s="455"/>
      <c r="P13" s="123"/>
    </row>
    <row r="14" spans="1:16" ht="8.1" customHeight="1">
      <c r="A14" s="109"/>
      <c r="B14" s="113"/>
      <c r="C14" s="114"/>
      <c r="D14" s="27"/>
      <c r="E14" s="27"/>
      <c r="F14" s="27"/>
      <c r="G14" s="27"/>
      <c r="H14" s="27"/>
      <c r="I14" s="115"/>
      <c r="J14" s="115"/>
      <c r="K14" s="115"/>
      <c r="L14" s="115"/>
      <c r="M14" s="115"/>
      <c r="N14" s="27"/>
      <c r="O14" s="27"/>
      <c r="P14" s="116"/>
    </row>
    <row r="15" spans="1:16">
      <c r="A15" s="109"/>
      <c r="B15" s="113"/>
      <c r="C15" s="114" t="s">
        <v>109</v>
      </c>
      <c r="D15" s="27"/>
      <c r="E15" s="27" t="s">
        <v>110</v>
      </c>
      <c r="F15" s="27"/>
      <c r="G15" s="27"/>
      <c r="H15" s="27"/>
      <c r="I15" s="517"/>
      <c r="J15" s="517"/>
      <c r="K15" s="517"/>
      <c r="L15" s="517"/>
      <c r="M15" s="517"/>
      <c r="N15" s="517"/>
      <c r="O15" s="517"/>
      <c r="P15" s="116"/>
    </row>
    <row r="16" spans="1:16" ht="8.1" customHeight="1">
      <c r="A16" s="109"/>
      <c r="B16" s="113"/>
      <c r="C16" s="114"/>
      <c r="D16" s="27"/>
      <c r="E16" s="27"/>
      <c r="F16" s="27"/>
      <c r="G16" s="27"/>
      <c r="H16" s="27"/>
      <c r="I16" s="27"/>
      <c r="J16" s="27"/>
      <c r="K16" s="27"/>
      <c r="L16" s="27"/>
      <c r="M16" s="27"/>
      <c r="N16" s="27"/>
      <c r="O16" s="27"/>
      <c r="P16" s="116"/>
    </row>
    <row r="17" spans="1:31">
      <c r="A17" s="109"/>
      <c r="B17" s="113"/>
      <c r="C17" s="114" t="s">
        <v>111</v>
      </c>
      <c r="D17" s="27"/>
      <c r="E17" s="27" t="s">
        <v>112</v>
      </c>
      <c r="F17" s="27"/>
      <c r="G17" s="27"/>
      <c r="H17" s="27"/>
      <c r="I17" s="517"/>
      <c r="J17" s="517"/>
      <c r="K17" s="517"/>
      <c r="L17" s="517"/>
      <c r="M17" s="517"/>
      <c r="N17" s="517"/>
      <c r="O17" s="517"/>
      <c r="P17" s="116"/>
    </row>
    <row r="18" spans="1:31" ht="8.1" customHeight="1">
      <c r="A18" s="109"/>
      <c r="B18" s="113"/>
      <c r="C18" s="114"/>
      <c r="D18" s="27"/>
      <c r="E18" s="27"/>
      <c r="F18" s="27"/>
      <c r="G18" s="27"/>
      <c r="H18" s="27"/>
      <c r="I18" s="27"/>
      <c r="J18" s="27"/>
      <c r="K18" s="27"/>
      <c r="L18" s="27"/>
      <c r="M18" s="27"/>
      <c r="N18" s="27"/>
      <c r="O18" s="27"/>
      <c r="P18" s="116"/>
    </row>
    <row r="19" spans="1:31">
      <c r="A19" s="109"/>
      <c r="B19" s="113"/>
      <c r="C19" s="114" t="s">
        <v>113</v>
      </c>
      <c r="D19" s="27"/>
      <c r="E19" s="27"/>
      <c r="F19" s="27" t="s">
        <v>114</v>
      </c>
      <c r="G19" s="27"/>
      <c r="H19" s="27"/>
      <c r="I19" s="753"/>
      <c r="J19" s="517"/>
      <c r="K19" s="517"/>
      <c r="L19" s="517"/>
      <c r="M19" s="517"/>
      <c r="N19" s="517"/>
      <c r="O19" s="517"/>
      <c r="P19" s="116"/>
    </row>
    <row r="20" spans="1:31" ht="8.1" customHeight="1">
      <c r="A20" s="109"/>
      <c r="B20" s="113"/>
      <c r="C20" s="114"/>
      <c r="D20" s="27"/>
      <c r="E20" s="27"/>
      <c r="F20" s="27"/>
      <c r="G20" s="27"/>
      <c r="H20" s="27"/>
      <c r="I20" s="27"/>
      <c r="J20" s="27"/>
      <c r="K20" s="27"/>
      <c r="L20" s="27"/>
      <c r="M20" s="27"/>
      <c r="N20" s="27"/>
      <c r="O20" s="27"/>
      <c r="P20" s="116"/>
    </row>
    <row r="21" spans="1:31">
      <c r="A21" s="109"/>
      <c r="B21" s="113"/>
      <c r="C21" s="114" t="s">
        <v>115</v>
      </c>
      <c r="D21" s="27"/>
      <c r="E21" s="27"/>
      <c r="F21" s="27" t="s">
        <v>116</v>
      </c>
      <c r="G21" s="27"/>
      <c r="H21" s="27"/>
      <c r="I21" s="517"/>
      <c r="J21" s="517"/>
      <c r="K21" s="517"/>
      <c r="L21" s="517"/>
      <c r="M21" s="517"/>
      <c r="N21" s="517"/>
      <c r="O21" s="517"/>
      <c r="P21" s="116"/>
    </row>
    <row r="22" spans="1:31" ht="13.5" thickBot="1">
      <c r="A22" s="12"/>
      <c r="B22" s="119"/>
      <c r="C22" s="120"/>
      <c r="D22" s="120"/>
      <c r="E22" s="120"/>
      <c r="F22" s="120"/>
      <c r="G22" s="120"/>
      <c r="H22" s="120"/>
      <c r="I22" s="120"/>
      <c r="J22" s="120"/>
      <c r="K22" s="120"/>
      <c r="L22" s="120"/>
      <c r="M22" s="120"/>
      <c r="N22" s="120"/>
      <c r="O22" s="120"/>
      <c r="P22" s="121"/>
    </row>
    <row r="23" spans="1:31">
      <c r="A23" s="12"/>
      <c r="B23" s="12"/>
      <c r="C23" s="12"/>
      <c r="D23" s="12"/>
      <c r="E23" s="12"/>
      <c r="F23" s="12"/>
      <c r="G23" s="12"/>
      <c r="H23" s="12"/>
      <c r="I23" s="12"/>
      <c r="J23" s="12"/>
      <c r="K23" s="12"/>
      <c r="L23" s="12"/>
      <c r="M23" s="12"/>
      <c r="N23" s="12"/>
      <c r="O23" s="12"/>
      <c r="P23" s="12"/>
    </row>
    <row r="24" spans="1:31" ht="21.75" thickBot="1">
      <c r="B24" s="12"/>
      <c r="C24" s="12"/>
      <c r="D24" s="12"/>
      <c r="E24" s="108" t="s">
        <v>117</v>
      </c>
      <c r="F24" s="12"/>
      <c r="G24" s="12"/>
      <c r="H24" s="12"/>
      <c r="I24" s="12"/>
      <c r="J24" s="12"/>
      <c r="K24" s="12"/>
      <c r="L24" s="12"/>
      <c r="M24" s="12"/>
      <c r="N24" s="12"/>
      <c r="O24" s="12"/>
      <c r="P24" s="12"/>
    </row>
    <row r="25" spans="1:31">
      <c r="A25" s="12"/>
      <c r="B25" s="122"/>
      <c r="C25" s="112"/>
      <c r="D25" s="112"/>
      <c r="E25" s="112"/>
      <c r="F25" s="112"/>
      <c r="G25" s="112"/>
      <c r="H25" s="112"/>
      <c r="I25" s="112"/>
      <c r="J25" s="112"/>
      <c r="K25" s="112"/>
      <c r="L25" s="112"/>
      <c r="M25" s="112"/>
      <c r="N25" s="112"/>
      <c r="O25" s="112"/>
      <c r="P25" s="123"/>
    </row>
    <row r="26" spans="1:31">
      <c r="A26" s="12"/>
      <c r="B26" s="124"/>
      <c r="C26" s="114" t="s">
        <v>107</v>
      </c>
      <c r="D26" s="27"/>
      <c r="E26" s="27" t="s">
        <v>118</v>
      </c>
      <c r="F26" s="27"/>
      <c r="G26" s="27"/>
      <c r="H26" s="27"/>
      <c r="I26" s="27"/>
      <c r="J26" s="517"/>
      <c r="K26" s="517"/>
      <c r="L26" s="517"/>
      <c r="M26" s="517"/>
      <c r="N26" s="517"/>
      <c r="O26" s="517"/>
      <c r="P26" s="116"/>
    </row>
    <row r="27" spans="1:31" ht="6.95" customHeight="1">
      <c r="A27" s="12"/>
      <c r="B27" s="124"/>
      <c r="C27" s="114"/>
      <c r="D27" s="27"/>
      <c r="E27" s="27"/>
      <c r="F27" s="27"/>
      <c r="G27" s="27"/>
      <c r="H27" s="27"/>
      <c r="I27" s="27"/>
      <c r="J27" s="27"/>
      <c r="K27" s="27"/>
      <c r="L27" s="27"/>
      <c r="M27" s="27"/>
      <c r="N27" s="27"/>
      <c r="O27" s="27"/>
      <c r="P27" s="116"/>
    </row>
    <row r="28" spans="1:31">
      <c r="A28" s="12"/>
      <c r="B28" s="124"/>
      <c r="C28" s="114" t="s">
        <v>109</v>
      </c>
      <c r="D28" s="27"/>
      <c r="E28" s="27" t="s">
        <v>119</v>
      </c>
      <c r="F28" s="27"/>
      <c r="G28" s="27"/>
      <c r="H28" s="27"/>
      <c r="I28" s="27"/>
      <c r="J28" s="519"/>
      <c r="K28" s="520"/>
      <c r="L28" s="125"/>
      <c r="M28" s="456" t="s">
        <v>702</v>
      </c>
      <c r="N28" s="758" t="s">
        <v>711</v>
      </c>
      <c r="O28" s="759"/>
      <c r="P28" s="477">
        <f>LEFT(N28,6)+0</f>
        <v>160011</v>
      </c>
      <c r="AE28" t="str">
        <f>'Les secteurs'!J4</f>
        <v>10001 Extraction de charbon</v>
      </c>
    </row>
    <row r="29" spans="1:31" ht="9.9499999999999993" customHeight="1">
      <c r="A29" s="12"/>
      <c r="B29" s="124"/>
      <c r="C29" s="114"/>
      <c r="D29" s="27"/>
      <c r="E29" s="27"/>
      <c r="F29" s="27"/>
      <c r="G29" s="27"/>
      <c r="H29" s="27"/>
      <c r="I29" s="27"/>
      <c r="J29" s="27"/>
      <c r="K29" s="27"/>
      <c r="L29" s="27"/>
      <c r="M29" s="761" t="str">
        <f>VLOOKUP(P28,'Les secteurs'!E4:F140,2,FALSE)</f>
        <v>A déterminer</v>
      </c>
      <c r="N29" s="761"/>
      <c r="O29" s="761"/>
      <c r="P29" s="116"/>
      <c r="AE29" t="str">
        <f>'Les secteurs'!J5</f>
        <v>10002 Production de pétrole brut</v>
      </c>
    </row>
    <row r="30" spans="1:31">
      <c r="A30" s="12"/>
      <c r="B30" s="124"/>
      <c r="C30" s="114" t="s">
        <v>111</v>
      </c>
      <c r="D30" s="27"/>
      <c r="E30" s="27" t="s">
        <v>120</v>
      </c>
      <c r="F30" s="27"/>
      <c r="G30" s="27"/>
      <c r="H30" s="27"/>
      <c r="I30" s="27"/>
      <c r="J30" s="517"/>
      <c r="K30" s="517"/>
      <c r="L30" s="517"/>
      <c r="M30" s="517"/>
      <c r="N30" s="517"/>
      <c r="O30" s="517"/>
      <c r="P30" s="116"/>
      <c r="AE30" t="str">
        <f>'Les secteurs'!J6</f>
        <v>10003 Extraction de minerais metalliques</v>
      </c>
    </row>
    <row r="31" spans="1:31" ht="6.95" hidden="1" customHeight="1">
      <c r="A31" s="12"/>
      <c r="B31" s="124"/>
      <c r="C31" s="114"/>
      <c r="D31" s="27"/>
      <c r="E31" s="27"/>
      <c r="F31" s="27"/>
      <c r="G31" s="27"/>
      <c r="H31" s="27"/>
      <c r="I31" s="27"/>
      <c r="J31" s="27"/>
      <c r="K31" s="27"/>
      <c r="L31" s="27"/>
      <c r="M31" s="27"/>
      <c r="N31" s="27"/>
      <c r="O31" s="27"/>
      <c r="P31" s="116"/>
      <c r="AE31" t="str">
        <f>'Les secteurs'!J7</f>
        <v>10004 Extract.matieres minérales non metalliques</v>
      </c>
    </row>
    <row r="32" spans="1:31" ht="15.95" customHeight="1">
      <c r="A32" s="12"/>
      <c r="B32" s="124"/>
      <c r="C32" s="114" t="s">
        <v>490</v>
      </c>
      <c r="D32" s="27"/>
      <c r="E32" s="27" t="s">
        <v>491</v>
      </c>
      <c r="F32" s="27"/>
      <c r="G32" s="27"/>
      <c r="H32" s="27"/>
      <c r="I32" s="27"/>
      <c r="J32" s="517"/>
      <c r="K32" s="517"/>
      <c r="L32" s="517"/>
      <c r="M32" s="517"/>
      <c r="N32" s="517"/>
      <c r="O32" s="517"/>
      <c r="P32" s="116"/>
      <c r="AE32" t="str">
        <f>'Les secteurs'!J8</f>
        <v>10005 Raffinerie de pétrole</v>
      </c>
    </row>
    <row r="33" spans="1:31" ht="15.95" customHeight="1">
      <c r="A33" s="12"/>
      <c r="B33" s="124"/>
      <c r="C33" s="126" t="s">
        <v>492</v>
      </c>
      <c r="D33" s="27"/>
      <c r="E33" s="27" t="s">
        <v>488</v>
      </c>
      <c r="F33" s="27"/>
      <c r="G33" s="27"/>
      <c r="H33" s="27"/>
      <c r="I33" s="27"/>
      <c r="J33" s="760"/>
      <c r="K33" s="518"/>
      <c r="L33" s="518"/>
      <c r="M33" s="518"/>
      <c r="N33" s="518"/>
      <c r="O33" s="518"/>
      <c r="P33" s="116"/>
      <c r="AE33" t="str">
        <f>'Les secteurs'!J9</f>
        <v>10006 Pêcherie</v>
      </c>
    </row>
    <row r="34" spans="1:31">
      <c r="A34" s="12"/>
      <c r="B34" s="124"/>
      <c r="C34" s="114" t="s">
        <v>113</v>
      </c>
      <c r="D34" s="27"/>
      <c r="E34" s="27" t="s">
        <v>121</v>
      </c>
      <c r="F34" s="27"/>
      <c r="G34" s="27"/>
      <c r="H34" s="27"/>
      <c r="I34" s="27"/>
      <c r="J34" s="517"/>
      <c r="K34" s="517"/>
      <c r="L34" s="517"/>
      <c r="M34" s="517"/>
      <c r="N34" s="517"/>
      <c r="O34" s="517"/>
      <c r="P34" s="116"/>
      <c r="AE34" t="str">
        <f>'Les secteurs'!J10</f>
        <v>10011 Autres ressources naturelles</v>
      </c>
    </row>
    <row r="35" spans="1:31" ht="6.95" hidden="1" customHeight="1">
      <c r="A35" s="12"/>
      <c r="B35" s="124"/>
      <c r="C35" s="114"/>
      <c r="D35" s="27"/>
      <c r="E35" s="27"/>
      <c r="F35" s="27"/>
      <c r="G35" s="27"/>
      <c r="H35" s="27"/>
      <c r="I35" s="27"/>
      <c r="J35" s="27"/>
      <c r="K35" s="27"/>
      <c r="L35" s="27"/>
      <c r="M35" s="27"/>
      <c r="N35" s="27"/>
      <c r="O35" s="27"/>
      <c r="P35" s="116"/>
      <c r="AE35" t="str">
        <f>'Les secteurs'!J11</f>
        <v>20001 Industrie de la viande</v>
      </c>
    </row>
    <row r="36" spans="1:31">
      <c r="A36" s="12"/>
      <c r="B36" s="124"/>
      <c r="C36" s="114" t="s">
        <v>115</v>
      </c>
      <c r="D36" s="27"/>
      <c r="E36" s="27" t="s">
        <v>122</v>
      </c>
      <c r="F36" s="27"/>
      <c r="G36" s="27"/>
      <c r="H36" s="125"/>
      <c r="I36" s="126" t="s">
        <v>713</v>
      </c>
      <c r="J36" s="517"/>
      <c r="K36" s="517"/>
      <c r="L36" s="517"/>
      <c r="M36" s="517"/>
      <c r="N36" s="502" t="s">
        <v>761</v>
      </c>
      <c r="O36" s="517"/>
      <c r="P36" s="632"/>
      <c r="AE36" t="str">
        <f>'Les secteurs'!J12</f>
        <v>20002 Industrie du lait</v>
      </c>
    </row>
    <row r="37" spans="1:31">
      <c r="A37" s="12"/>
      <c r="B37" s="124"/>
      <c r="C37" s="114"/>
      <c r="D37" s="27"/>
      <c r="E37" s="27"/>
      <c r="F37" s="27"/>
      <c r="G37" s="27"/>
      <c r="H37" s="27"/>
      <c r="I37" s="126" t="s">
        <v>713</v>
      </c>
      <c r="J37" s="939"/>
      <c r="K37" s="939"/>
      <c r="L37" s="939"/>
      <c r="M37" s="939"/>
      <c r="N37" s="941" t="s">
        <v>761</v>
      </c>
      <c r="O37" s="939"/>
      <c r="P37" s="940"/>
      <c r="AE37" t="str">
        <f>'Les secteurs'!J13</f>
        <v>20003 Conserverie de fruits et de légumes</v>
      </c>
    </row>
    <row r="38" spans="1:31">
      <c r="A38" s="12"/>
      <c r="B38" s="124"/>
      <c r="C38" s="114"/>
      <c r="D38" s="27"/>
      <c r="E38" s="27"/>
      <c r="F38" s="27"/>
      <c r="G38" s="27"/>
      <c r="H38" s="27"/>
      <c r="I38" s="126" t="s">
        <v>713</v>
      </c>
      <c r="J38" s="939"/>
      <c r="K38" s="939"/>
      <c r="L38" s="939"/>
      <c r="M38" s="939"/>
      <c r="N38" s="941" t="s">
        <v>761</v>
      </c>
      <c r="O38" s="939"/>
      <c r="P38" s="940"/>
      <c r="AE38" t="str">
        <f>'Les secteurs'!J14</f>
        <v>20004 Conserverie de poissons</v>
      </c>
    </row>
    <row r="39" spans="1:31">
      <c r="A39" s="12"/>
      <c r="B39" s="124"/>
      <c r="C39" s="114"/>
      <c r="D39" s="27"/>
      <c r="E39" s="27"/>
      <c r="F39" s="27"/>
      <c r="G39" s="27"/>
      <c r="H39" s="27"/>
      <c r="I39" s="27"/>
      <c r="J39" s="518"/>
      <c r="K39" s="518"/>
      <c r="L39" s="518"/>
      <c r="M39" s="518"/>
      <c r="N39" s="517"/>
      <c r="O39" s="517"/>
      <c r="P39" s="116"/>
      <c r="AE39" t="str">
        <f>'Les secteurs'!J15</f>
        <v>20005 Huileries</v>
      </c>
    </row>
    <row r="40" spans="1:31">
      <c r="A40" s="12"/>
      <c r="B40" s="124"/>
      <c r="C40" s="114"/>
      <c r="D40" s="27"/>
      <c r="E40" s="27"/>
      <c r="F40" s="27"/>
      <c r="G40" s="27"/>
      <c r="H40" s="27"/>
      <c r="I40" s="27"/>
      <c r="J40" s="518"/>
      <c r="K40" s="518"/>
      <c r="L40" s="518"/>
      <c r="M40" s="518"/>
      <c r="N40" s="518"/>
      <c r="O40" s="518"/>
      <c r="P40" s="116"/>
      <c r="AE40" t="str">
        <f>'Les secteurs'!J16</f>
        <v>20006 Minoterie</v>
      </c>
    </row>
    <row r="41" spans="1:31" ht="6.95" customHeight="1">
      <c r="A41" s="12"/>
      <c r="B41" s="124"/>
      <c r="C41" s="126"/>
      <c r="D41" s="27"/>
      <c r="E41" s="27"/>
      <c r="F41" s="27"/>
      <c r="G41" s="27"/>
      <c r="H41" s="27"/>
      <c r="I41" s="27"/>
      <c r="J41" s="27"/>
      <c r="K41" s="27"/>
      <c r="L41" s="27"/>
      <c r="M41" s="27"/>
      <c r="N41" s="27"/>
      <c r="O41" s="27"/>
      <c r="P41" s="116"/>
      <c r="AE41" t="str">
        <f>'Les secteurs'!J17</f>
        <v>20007 Boulangerie-Patisserie</v>
      </c>
    </row>
    <row r="42" spans="1:31">
      <c r="A42" s="12"/>
      <c r="B42" s="124"/>
      <c r="C42" s="114" t="s">
        <v>123</v>
      </c>
      <c r="D42" s="27"/>
      <c r="E42" s="27" t="s">
        <v>124</v>
      </c>
      <c r="F42" s="27"/>
      <c r="G42" s="27"/>
      <c r="H42" s="27"/>
      <c r="I42" s="27"/>
      <c r="J42" s="757"/>
      <c r="K42" s="757"/>
      <c r="L42" s="757"/>
      <c r="M42" s="757"/>
      <c r="N42" s="757"/>
      <c r="O42" s="757"/>
      <c r="P42" s="116"/>
      <c r="AE42" t="str">
        <f>'Les secteurs'!J18</f>
        <v>20008 Industrie du sucre</v>
      </c>
    </row>
    <row r="43" spans="1:31">
      <c r="A43" s="12"/>
      <c r="B43" s="124"/>
      <c r="C43" s="114"/>
      <c r="D43" s="27"/>
      <c r="E43" s="27"/>
      <c r="F43" s="27"/>
      <c r="G43" s="27"/>
      <c r="H43" s="27"/>
      <c r="I43" s="27"/>
      <c r="J43" s="27"/>
      <c r="K43" s="27"/>
      <c r="L43" s="27"/>
      <c r="M43" s="27"/>
      <c r="N43" s="27"/>
      <c r="O43" s="27"/>
      <c r="P43" s="116"/>
      <c r="AE43" t="str">
        <f>'Les secteurs'!J19</f>
        <v>20011 Autres industries alimentaires</v>
      </c>
    </row>
    <row r="44" spans="1:31" ht="6.95" customHeight="1">
      <c r="A44" s="12"/>
      <c r="B44" s="124"/>
      <c r="C44" s="114"/>
      <c r="D44" s="27"/>
      <c r="E44" s="27"/>
      <c r="F44" s="27"/>
      <c r="G44" s="27"/>
      <c r="H44" s="27"/>
      <c r="I44" s="27"/>
      <c r="J44" s="27"/>
      <c r="K44" s="27"/>
      <c r="L44" s="27"/>
      <c r="M44" s="27"/>
      <c r="N44" s="27"/>
      <c r="O44" s="27"/>
      <c r="P44" s="116"/>
      <c r="AE44" t="str">
        <f>'Les secteurs'!J20</f>
        <v>21001 Distillerie</v>
      </c>
    </row>
    <row r="45" spans="1:31">
      <c r="A45" s="12"/>
      <c r="B45" s="124"/>
      <c r="C45" s="114" t="s">
        <v>125</v>
      </c>
      <c r="D45" s="27"/>
      <c r="E45" s="127" t="s">
        <v>126</v>
      </c>
      <c r="F45" s="127"/>
      <c r="G45" s="127"/>
      <c r="H45" s="127"/>
      <c r="I45" s="127"/>
      <c r="J45" s="747"/>
      <c r="K45" s="748"/>
      <c r="L45" s="748"/>
      <c r="M45" s="748"/>
      <c r="N45" s="748"/>
      <c r="O45" s="749"/>
      <c r="P45" s="116"/>
      <c r="AE45" t="str">
        <f>'Les secteurs'!J21</f>
        <v>21002 Brasserie</v>
      </c>
    </row>
    <row r="46" spans="1:31">
      <c r="A46" s="12"/>
      <c r="B46" s="124"/>
      <c r="C46" s="114"/>
      <c r="D46" s="27"/>
      <c r="E46" s="127" t="s">
        <v>127</v>
      </c>
      <c r="F46" s="127"/>
      <c r="G46" s="127"/>
      <c r="H46" s="127"/>
      <c r="I46" s="127"/>
      <c r="J46" s="754"/>
      <c r="K46" s="755"/>
      <c r="L46" s="755"/>
      <c r="M46" s="755"/>
      <c r="N46" s="755"/>
      <c r="O46" s="756"/>
      <c r="P46" s="116"/>
      <c r="AE46" t="str">
        <f>'Les secteurs'!J22</f>
        <v>21003 Boissons gazeuses</v>
      </c>
    </row>
    <row r="47" spans="1:31">
      <c r="A47" s="12"/>
      <c r="B47" s="124"/>
      <c r="C47" s="114"/>
      <c r="D47" s="27"/>
      <c r="E47" s="127" t="s">
        <v>128</v>
      </c>
      <c r="F47" s="127"/>
      <c r="G47" s="127"/>
      <c r="H47" s="127"/>
      <c r="I47" s="127"/>
      <c r="J47" s="750"/>
      <c r="K47" s="523"/>
      <c r="L47" s="523"/>
      <c r="M47" s="523"/>
      <c r="N47" s="523"/>
      <c r="O47" s="751"/>
      <c r="P47" s="116"/>
      <c r="AE47" t="str">
        <f>'Les secteurs'!J23</f>
        <v>21011 Autres industries des boissons</v>
      </c>
    </row>
    <row r="48" spans="1:31" ht="6.95" customHeight="1">
      <c r="A48" s="12"/>
      <c r="B48" s="124"/>
      <c r="C48" s="114"/>
      <c r="D48" s="27"/>
      <c r="E48" s="27"/>
      <c r="F48" s="27"/>
      <c r="G48" s="27"/>
      <c r="H48" s="27"/>
      <c r="I48" s="27"/>
      <c r="J48" s="27"/>
      <c r="K48" s="27"/>
      <c r="L48" s="27"/>
      <c r="M48" s="27"/>
      <c r="N48" s="27"/>
      <c r="O48" s="27"/>
      <c r="P48" s="116"/>
      <c r="AE48" t="str">
        <f>'Les secteurs'!J24</f>
        <v>22001 Scierie</v>
      </c>
    </row>
    <row r="49" spans="1:31">
      <c r="A49" s="12"/>
      <c r="B49" s="124"/>
      <c r="C49" s="114" t="s">
        <v>129</v>
      </c>
      <c r="D49" s="27"/>
      <c r="E49" s="27" t="s">
        <v>130</v>
      </c>
      <c r="F49" s="27"/>
      <c r="G49" s="27"/>
      <c r="H49" s="27"/>
      <c r="I49" s="27"/>
      <c r="J49" s="524"/>
      <c r="K49" s="525"/>
      <c r="L49" s="525"/>
      <c r="M49" s="525"/>
      <c r="N49" s="525"/>
      <c r="O49" s="526"/>
      <c r="P49" s="116"/>
      <c r="AE49" t="str">
        <f>'Les secteurs'!J25</f>
        <v>22002 Fabrication de meubles</v>
      </c>
    </row>
    <row r="50" spans="1:31" ht="6.95" customHeight="1">
      <c r="A50" s="12"/>
      <c r="B50" s="124"/>
      <c r="C50" s="114"/>
      <c r="D50" s="27"/>
      <c r="E50" s="27"/>
      <c r="F50" s="27"/>
      <c r="G50" s="27"/>
      <c r="H50" s="27"/>
      <c r="I50" s="27"/>
      <c r="J50" s="27"/>
      <c r="K50" s="27"/>
      <c r="L50" s="27"/>
      <c r="M50" s="27"/>
      <c r="N50" s="27"/>
      <c r="O50" s="27"/>
      <c r="P50" s="116"/>
      <c r="AE50" t="str">
        <f>'Les secteurs'!J26</f>
        <v>22003 Vannerie</v>
      </c>
    </row>
    <row r="51" spans="1:31">
      <c r="A51" s="12"/>
      <c r="B51" s="124"/>
      <c r="C51" s="114" t="s">
        <v>131</v>
      </c>
      <c r="D51" s="27"/>
      <c r="E51" s="127" t="s">
        <v>132</v>
      </c>
      <c r="F51" s="127"/>
      <c r="G51" s="127"/>
      <c r="H51" s="127"/>
      <c r="I51" s="127"/>
      <c r="J51" s="747"/>
      <c r="K51" s="748"/>
      <c r="L51" s="748"/>
      <c r="M51" s="748"/>
      <c r="N51" s="748"/>
      <c r="O51" s="749"/>
      <c r="P51" s="116"/>
      <c r="AE51" t="str">
        <f>'Les secteurs'!J27</f>
        <v>22004 Industrie du papier</v>
      </c>
    </row>
    <row r="52" spans="1:31">
      <c r="A52" s="12"/>
      <c r="B52" s="124"/>
      <c r="C52" s="114"/>
      <c r="D52" s="27"/>
      <c r="E52" s="127" t="s">
        <v>133</v>
      </c>
      <c r="F52" s="127"/>
      <c r="G52" s="127"/>
      <c r="H52" s="127"/>
      <c r="I52" s="127"/>
      <c r="J52" s="750"/>
      <c r="K52" s="523"/>
      <c r="L52" s="523"/>
      <c r="M52" s="523"/>
      <c r="N52" s="523"/>
      <c r="O52" s="751"/>
      <c r="P52" s="116"/>
      <c r="AE52" t="str">
        <f>'Les secteurs'!J28</f>
        <v>22011 Autres industries du bois</v>
      </c>
    </row>
    <row r="53" spans="1:31" ht="6.95" customHeight="1">
      <c r="A53" s="12"/>
      <c r="B53" s="124"/>
      <c r="C53" s="114"/>
      <c r="D53" s="27"/>
      <c r="E53" s="27"/>
      <c r="F53" s="27"/>
      <c r="G53" s="27"/>
      <c r="H53" s="27"/>
      <c r="I53" s="27"/>
      <c r="J53" s="27"/>
      <c r="K53" s="27"/>
      <c r="L53" s="27"/>
      <c r="M53" s="27"/>
      <c r="N53" s="27"/>
      <c r="O53" s="27"/>
      <c r="P53" s="116"/>
      <c r="AE53" t="str">
        <f>'Les secteurs'!J29</f>
        <v>23001 Chimie de base</v>
      </c>
    </row>
    <row r="54" spans="1:31">
      <c r="A54" s="12"/>
      <c r="B54" s="124"/>
      <c r="C54" s="114" t="s">
        <v>134</v>
      </c>
      <c r="D54" s="27"/>
      <c r="E54" s="27" t="s">
        <v>135</v>
      </c>
      <c r="F54" s="27"/>
      <c r="G54" s="27"/>
      <c r="H54" s="27"/>
      <c r="I54" s="27"/>
      <c r="J54" s="602" t="s">
        <v>136</v>
      </c>
      <c r="K54" s="809"/>
      <c r="L54" s="27"/>
      <c r="M54" s="558" t="s">
        <v>137</v>
      </c>
      <c r="N54" s="558"/>
      <c r="O54" s="27"/>
      <c r="P54" s="116" t="s">
        <v>138</v>
      </c>
      <c r="AE54" t="str">
        <f>'Les secteurs'!J30</f>
        <v>23002 Engrais et pesticides</v>
      </c>
    </row>
    <row r="55" spans="1:31" ht="15">
      <c r="A55" s="12"/>
      <c r="B55" s="124"/>
      <c r="C55" s="27"/>
      <c r="D55" s="27"/>
      <c r="E55" s="518"/>
      <c r="F55" s="518"/>
      <c r="G55" s="518"/>
      <c r="H55" s="518"/>
      <c r="I55" s="125"/>
      <c r="J55" s="745"/>
      <c r="K55" s="942"/>
      <c r="L55" s="27"/>
      <c r="M55" s="746">
        <f>IF($J$66&lt;=0,0,J55/$J$66)</f>
        <v>0</v>
      </c>
      <c r="N55" s="746"/>
      <c r="O55" s="27"/>
      <c r="P55" s="118"/>
      <c r="AE55" t="str">
        <f>'Les secteurs'!J31</f>
        <v>23003 Peintures, vernis</v>
      </c>
    </row>
    <row r="56" spans="1:31" ht="15">
      <c r="A56" s="12"/>
      <c r="B56" s="124"/>
      <c r="C56" s="27"/>
      <c r="D56" s="27"/>
      <c r="E56" s="518"/>
      <c r="F56" s="518"/>
      <c r="G56" s="518"/>
      <c r="H56" s="518"/>
      <c r="I56" s="125"/>
      <c r="J56" s="745"/>
      <c r="K56" s="942"/>
      <c r="L56" s="27"/>
      <c r="M56" s="746">
        <f t="shared" ref="M56:M64" si="0">IF($J$66&lt;=0,0,J56/$J$66)</f>
        <v>0</v>
      </c>
      <c r="N56" s="746"/>
      <c r="O56" s="27"/>
      <c r="P56" s="118"/>
      <c r="AE56" t="str">
        <f>'Les secteurs'!J32</f>
        <v>23004 Produits de nettoyage, toilette, beauté</v>
      </c>
    </row>
    <row r="57" spans="1:31" ht="15">
      <c r="A57" s="12"/>
      <c r="B57" s="124"/>
      <c r="C57" s="27"/>
      <c r="D57" s="27"/>
      <c r="E57" s="518"/>
      <c r="F57" s="518"/>
      <c r="G57" s="518"/>
      <c r="H57" s="518"/>
      <c r="I57" s="125"/>
      <c r="J57" s="745"/>
      <c r="K57" s="942"/>
      <c r="L57" s="27"/>
      <c r="M57" s="746">
        <f t="shared" si="0"/>
        <v>0</v>
      </c>
      <c r="N57" s="746"/>
      <c r="O57" s="27"/>
      <c r="P57" s="118"/>
      <c r="AE57" t="str">
        <f>'Les secteurs'!J33</f>
        <v>23011 Autres industries chimiques</v>
      </c>
    </row>
    <row r="58" spans="1:31" ht="15">
      <c r="A58" s="12"/>
      <c r="B58" s="124"/>
      <c r="C58" s="27"/>
      <c r="D58" s="27"/>
      <c r="E58" s="552"/>
      <c r="F58" s="552"/>
      <c r="G58" s="552"/>
      <c r="H58" s="552"/>
      <c r="I58" s="27"/>
      <c r="J58" s="832"/>
      <c r="K58" s="943"/>
      <c r="L58" s="27"/>
      <c r="M58" s="746">
        <f t="shared" si="0"/>
        <v>0</v>
      </c>
      <c r="N58" s="746"/>
      <c r="O58" s="27"/>
      <c r="P58" s="118"/>
      <c r="AE58" t="str">
        <f>'Les secteurs'!J34</f>
        <v>24001 Filature, tissage</v>
      </c>
    </row>
    <row r="59" spans="1:31" ht="15">
      <c r="A59" s="12"/>
      <c r="B59" s="124"/>
      <c r="C59" s="27"/>
      <c r="D59" s="27"/>
      <c r="E59" s="552"/>
      <c r="F59" s="552"/>
      <c r="G59" s="552"/>
      <c r="H59" s="552"/>
      <c r="I59" s="27"/>
      <c r="J59" s="745"/>
      <c r="K59" s="942"/>
      <c r="L59" s="27"/>
      <c r="M59" s="746">
        <f t="shared" si="0"/>
        <v>0</v>
      </c>
      <c r="N59" s="746"/>
      <c r="O59" s="27"/>
      <c r="P59" s="118"/>
      <c r="AE59" t="str">
        <f>'Les secteurs'!J35</f>
        <v>24002 Bonnetterie</v>
      </c>
    </row>
    <row r="60" spans="1:31" ht="15">
      <c r="A60" s="12"/>
      <c r="B60" s="124"/>
      <c r="C60" s="27"/>
      <c r="D60" s="27"/>
      <c r="E60" s="552"/>
      <c r="F60" s="552"/>
      <c r="G60" s="552"/>
      <c r="H60" s="552"/>
      <c r="I60" s="27"/>
      <c r="J60" s="745"/>
      <c r="K60" s="942"/>
      <c r="L60" s="27"/>
      <c r="M60" s="746">
        <f t="shared" si="0"/>
        <v>0</v>
      </c>
      <c r="N60" s="746"/>
      <c r="O60" s="27"/>
      <c r="P60" s="118"/>
      <c r="AE60" t="str">
        <f>'Les secteurs'!J36</f>
        <v>24003 Fabrication de tapis</v>
      </c>
    </row>
    <row r="61" spans="1:31" ht="15">
      <c r="A61" s="12"/>
      <c r="B61" s="124"/>
      <c r="C61" s="27"/>
      <c r="D61" s="27"/>
      <c r="E61" s="552"/>
      <c r="F61" s="552"/>
      <c r="G61" s="552"/>
      <c r="H61" s="552"/>
      <c r="I61" s="27"/>
      <c r="J61" s="625"/>
      <c r="K61" s="808"/>
      <c r="L61" s="27"/>
      <c r="M61" s="746">
        <f t="shared" si="0"/>
        <v>0</v>
      </c>
      <c r="N61" s="746"/>
      <c r="O61" s="27"/>
      <c r="P61" s="131"/>
      <c r="AE61" t="str">
        <f>'Les secteurs'!J37</f>
        <v>24004 Corderie, ficellerie</v>
      </c>
    </row>
    <row r="62" spans="1:31" ht="15">
      <c r="A62" s="12"/>
      <c r="B62" s="124"/>
      <c r="C62" s="27"/>
      <c r="D62" s="27"/>
      <c r="E62" s="552"/>
      <c r="F62" s="552"/>
      <c r="G62" s="552"/>
      <c r="H62" s="552"/>
      <c r="I62" s="27"/>
      <c r="J62" s="625"/>
      <c r="K62" s="808"/>
      <c r="L62" s="27"/>
      <c r="M62" s="746">
        <f t="shared" si="0"/>
        <v>0</v>
      </c>
      <c r="N62" s="746"/>
      <c r="O62" s="27"/>
      <c r="P62" s="131"/>
      <c r="AE62" t="str">
        <f>'Les secteurs'!J38</f>
        <v>24005 Confection</v>
      </c>
    </row>
    <row r="63" spans="1:31" ht="15">
      <c r="A63" s="12"/>
      <c r="B63" s="124"/>
      <c r="C63" s="27"/>
      <c r="D63" s="27"/>
      <c r="E63" s="552"/>
      <c r="F63" s="552"/>
      <c r="G63" s="552"/>
      <c r="H63" s="552"/>
      <c r="I63" s="27"/>
      <c r="J63" s="625"/>
      <c r="K63" s="808"/>
      <c r="L63" s="27"/>
      <c r="M63" s="746">
        <f t="shared" si="0"/>
        <v>0</v>
      </c>
      <c r="N63" s="746"/>
      <c r="O63" s="27"/>
      <c r="P63" s="131"/>
      <c r="AE63" t="str">
        <f>'Les secteurs'!J39</f>
        <v>24011 Autres industries du textile</v>
      </c>
    </row>
    <row r="64" spans="1:31" ht="15">
      <c r="A64" s="12"/>
      <c r="B64" s="124"/>
      <c r="C64" s="27"/>
      <c r="D64" s="27"/>
      <c r="E64" s="552" t="s">
        <v>139</v>
      </c>
      <c r="F64" s="552"/>
      <c r="G64" s="552"/>
      <c r="H64" s="552"/>
      <c r="I64" s="27"/>
      <c r="J64" s="625"/>
      <c r="K64" s="808"/>
      <c r="L64" s="27"/>
      <c r="M64" s="746">
        <f t="shared" si="0"/>
        <v>0</v>
      </c>
      <c r="N64" s="746"/>
      <c r="O64" s="27"/>
      <c r="P64" s="131"/>
      <c r="AE64" t="str">
        <f>'Les secteurs'!J40</f>
        <v>25011 Fabrication de produits pharmaceutiques</v>
      </c>
    </row>
    <row r="65" spans="1:31" ht="15">
      <c r="A65" s="12"/>
      <c r="B65" s="124"/>
      <c r="C65" s="27"/>
      <c r="D65" s="27"/>
      <c r="E65" s="27"/>
      <c r="F65" s="27"/>
      <c r="G65" s="27"/>
      <c r="H65" s="27"/>
      <c r="I65" s="27"/>
      <c r="J65" s="597"/>
      <c r="K65" s="597"/>
      <c r="L65" s="27"/>
      <c r="M65" s="598"/>
      <c r="N65" s="598"/>
      <c r="O65" s="27"/>
      <c r="P65" s="116"/>
      <c r="AE65" t="str">
        <f>'Les secteurs'!J41</f>
        <v>26011 Imprimerie et maisons d'édition</v>
      </c>
    </row>
    <row r="66" spans="1:31" ht="15.75" thickBot="1">
      <c r="A66" s="12"/>
      <c r="B66" s="132"/>
      <c r="C66" s="133"/>
      <c r="D66" s="763" t="s">
        <v>26</v>
      </c>
      <c r="E66" s="763"/>
      <c r="F66" s="763"/>
      <c r="G66" s="763"/>
      <c r="H66" s="763"/>
      <c r="I66" s="133"/>
      <c r="J66" s="764">
        <f>SUM(J55:K65)</f>
        <v>0</v>
      </c>
      <c r="K66" s="764"/>
      <c r="L66" s="133"/>
      <c r="M66" s="746">
        <f>IF($J$66&lt;=0,0,J66/$J$66)</f>
        <v>0</v>
      </c>
      <c r="N66" s="746"/>
      <c r="O66" s="133"/>
      <c r="P66" s="134"/>
      <c r="AE66" t="str">
        <f>'Les secteurs'!J42</f>
        <v>27011 Siderrurgie, Aciérie</v>
      </c>
    </row>
    <row r="67" spans="1:31" ht="13.5" thickTop="1">
      <c r="A67" s="12"/>
      <c r="B67" s="12"/>
      <c r="C67" s="12"/>
      <c r="D67" s="12"/>
      <c r="E67" s="12"/>
      <c r="F67" s="12"/>
      <c r="G67" s="12"/>
      <c r="H67" s="12"/>
      <c r="I67" s="12"/>
      <c r="J67" s="12"/>
      <c r="K67" s="12"/>
      <c r="L67" s="12"/>
      <c r="M67" s="12"/>
      <c r="N67" s="12"/>
      <c r="O67" s="12"/>
      <c r="P67" s="12"/>
      <c r="AE67" t="str">
        <f>'Les secteurs'!J43</f>
        <v>28001 Matieres plastiques</v>
      </c>
    </row>
    <row r="68" spans="1:31">
      <c r="A68" s="12"/>
      <c r="B68" s="12"/>
      <c r="C68" s="12"/>
      <c r="D68" s="12"/>
      <c r="E68" s="12"/>
      <c r="F68" s="12"/>
      <c r="G68" s="12"/>
      <c r="H68" s="12"/>
      <c r="I68" s="12"/>
      <c r="J68" s="12"/>
      <c r="K68" s="12"/>
      <c r="L68" s="12"/>
      <c r="M68" s="12"/>
      <c r="N68" s="12"/>
      <c r="O68" s="12"/>
      <c r="P68" s="12"/>
      <c r="AE68" t="str">
        <f>'Les secteurs'!J44</f>
        <v>28002 Fabrication de grès, porcelaines et faïences</v>
      </c>
    </row>
    <row r="69" spans="1:31" ht="21.75" thickBot="1">
      <c r="A69" s="12"/>
      <c r="B69" s="12"/>
      <c r="C69" s="12"/>
      <c r="D69" s="108" t="s">
        <v>140</v>
      </c>
      <c r="E69" s="12"/>
      <c r="F69" s="12"/>
      <c r="G69" s="12"/>
      <c r="H69" s="12"/>
      <c r="I69" s="12"/>
      <c r="J69" s="12"/>
      <c r="K69" s="12"/>
      <c r="L69" s="12"/>
      <c r="M69" s="12"/>
      <c r="N69" s="12"/>
      <c r="O69" s="12"/>
      <c r="P69" s="12"/>
      <c r="AE69" t="str">
        <f>'Les secteurs'!J45</f>
        <v>28003 Fab.de mat. de construction à base de minéraux</v>
      </c>
    </row>
    <row r="70" spans="1:31" ht="15">
      <c r="A70" s="12"/>
      <c r="B70" s="122"/>
      <c r="C70" s="112"/>
      <c r="D70" s="112"/>
      <c r="E70" s="112"/>
      <c r="F70" s="112"/>
      <c r="G70" s="112"/>
      <c r="H70" s="112"/>
      <c r="I70" s="112"/>
      <c r="J70" s="112"/>
      <c r="K70" s="112"/>
      <c r="L70" s="112"/>
      <c r="M70" s="112"/>
      <c r="N70" s="135" t="str">
        <f>IF(N71=1," ",IF(N71=2," ","Erreur! Monnaie non reconnue"))</f>
        <v xml:space="preserve"> </v>
      </c>
      <c r="O70" s="112"/>
      <c r="P70" s="123"/>
      <c r="AE70" t="str">
        <f>'Les secteurs'!J46</f>
        <v>28004 Farication d'ouvrages métalliques</v>
      </c>
    </row>
    <row r="71" spans="1:31">
      <c r="A71" s="12"/>
      <c r="B71" s="136" t="s">
        <v>141</v>
      </c>
      <c r="C71" s="527" t="s">
        <v>142</v>
      </c>
      <c r="D71" s="527"/>
      <c r="E71" s="527"/>
      <c r="F71" s="527"/>
      <c r="G71" s="527"/>
      <c r="H71" s="527"/>
      <c r="I71" s="527"/>
      <c r="J71" s="527"/>
      <c r="K71" s="527"/>
      <c r="L71" s="125"/>
      <c r="M71" s="125" t="s">
        <v>143</v>
      </c>
      <c r="N71" s="138">
        <f>'Données emprunteur'!G18</f>
        <v>1</v>
      </c>
      <c r="O71" s="139" t="s">
        <v>144</v>
      </c>
      <c r="P71" s="140"/>
      <c r="AE71" t="str">
        <f>'Les secteurs'!J47</f>
        <v>28005 Fab.de machines et de matériels non électriques</v>
      </c>
    </row>
    <row r="72" spans="1:31">
      <c r="A72" s="12"/>
      <c r="B72" s="136"/>
      <c r="C72" s="137"/>
      <c r="D72" s="137"/>
      <c r="E72" s="137"/>
      <c r="F72" s="137"/>
      <c r="G72" s="137"/>
      <c r="H72" s="137"/>
      <c r="I72" s="137"/>
      <c r="J72" s="137"/>
      <c r="K72" s="137"/>
      <c r="L72" s="125"/>
      <c r="M72" s="521" t="s">
        <v>145</v>
      </c>
      <c r="N72" s="522"/>
      <c r="O72" s="139"/>
      <c r="P72" s="140"/>
      <c r="AE72" t="str">
        <f>'Les secteurs'!J48</f>
        <v>28006 Fab.de machines et de matériels électriques</v>
      </c>
    </row>
    <row r="73" spans="1:31">
      <c r="A73" s="12"/>
      <c r="B73" s="136"/>
      <c r="C73" s="27" t="s">
        <v>50</v>
      </c>
      <c r="D73" s="27"/>
      <c r="E73" s="27"/>
      <c r="F73" s="27"/>
      <c r="G73" s="27"/>
      <c r="H73" s="27"/>
      <c r="I73" s="27"/>
      <c r="J73" s="27"/>
      <c r="K73" s="27"/>
      <c r="L73" s="27"/>
      <c r="M73" s="762">
        <f>HLOOKUP(2009,'Chiffres reconvertis2'!$B$4:$F$56,'Chiffres reconvertis2'!$G$25,FALSE)</f>
        <v>0</v>
      </c>
      <c r="N73" s="762"/>
      <c r="O73" s="141" t="str">
        <f>IF($N$71=1,"USD",IF($N$71=2,"HTG","???"))</f>
        <v>USD</v>
      </c>
      <c r="P73" s="116"/>
      <c r="AE73" t="str">
        <f>'Les secteurs'!J49</f>
        <v>28007 Construction de matériels de transport</v>
      </c>
    </row>
    <row r="74" spans="1:31">
      <c r="A74" s="12"/>
      <c r="B74" s="136"/>
      <c r="C74" s="27" t="s">
        <v>537</v>
      </c>
      <c r="D74" s="27"/>
      <c r="E74" s="27"/>
      <c r="F74" s="27"/>
      <c r="G74" s="27"/>
      <c r="H74" s="27"/>
      <c r="I74" s="125"/>
      <c r="J74" s="125"/>
      <c r="K74" s="125"/>
      <c r="L74" s="125"/>
      <c r="M74" s="762">
        <f>HLOOKUP(2009,'Chiffres reconvertis2'!$B$4:$F$56,'Chiffres reconvertis2'!$G$15,FALSE)</f>
        <v>0</v>
      </c>
      <c r="N74" s="762"/>
      <c r="O74" s="141" t="str">
        <f t="shared" ref="O74:O80" si="1">IF($N$71=1,"USD",IF($N$71=2,"HTG","???"))</f>
        <v>USD</v>
      </c>
      <c r="P74" s="116"/>
      <c r="AE74" t="str">
        <f>'Les secteurs'!J50</f>
        <v>28008 Fab.de matériels et instruments de précision</v>
      </c>
    </row>
    <row r="75" spans="1:31">
      <c r="A75" s="12"/>
      <c r="B75" s="136"/>
      <c r="C75" s="27" t="s">
        <v>623</v>
      </c>
      <c r="D75" s="27"/>
      <c r="E75" s="27"/>
      <c r="F75" s="27"/>
      <c r="G75" s="27"/>
      <c r="H75" s="27"/>
      <c r="I75" s="27"/>
      <c r="J75" s="27"/>
      <c r="K75" s="27"/>
      <c r="L75" s="27"/>
      <c r="M75" s="762">
        <f>HLOOKUP(2009,'Chiffres reconvertis2'!$B$4:$F$56,'Chiffres reconvertis2'!$G$18,FALSE)+HLOOKUP(2009,'Chiffres reconvertis2'!$B$4:$F$56,'Chiffres reconvertis2'!$G$19,FALSE)</f>
        <v>0</v>
      </c>
      <c r="N75" s="762"/>
      <c r="O75" s="141" t="str">
        <f t="shared" si="1"/>
        <v>USD</v>
      </c>
      <c r="P75" s="116"/>
      <c r="AE75" t="str">
        <f>'Les secteurs'!J51</f>
        <v>28009 Horlogerie, bijouterie et orfèverie</v>
      </c>
    </row>
    <row r="76" spans="1:31">
      <c r="A76" s="12"/>
      <c r="B76" s="136"/>
      <c r="C76" s="27" t="s">
        <v>67</v>
      </c>
      <c r="D76" s="27"/>
      <c r="E76" s="27"/>
      <c r="F76" s="27"/>
      <c r="G76" s="27"/>
      <c r="H76" s="27"/>
      <c r="I76" s="125"/>
      <c r="J76" s="125"/>
      <c r="K76" s="125"/>
      <c r="L76" s="125"/>
      <c r="M76" s="762">
        <f>HLOOKUP(2009,'Chiffres reconvertis2'!$B$4:$F$56,'Chiffres reconvertis2'!$G$20,FALSE)+HLOOKUP(2009,'Chiffres reconvertis2'!$B$4:$F$56,'Chiffres reconvertis2'!$G$21,FALSE)</f>
        <v>0</v>
      </c>
      <c r="N76" s="762"/>
      <c r="O76" s="141" t="str">
        <f t="shared" si="1"/>
        <v>USD</v>
      </c>
      <c r="P76" s="116"/>
      <c r="AE76" t="str">
        <f>'Les secteurs'!J52</f>
        <v>28010 Fabrication d'articles de sport et de loisirs</v>
      </c>
    </row>
    <row r="77" spans="1:31">
      <c r="A77" s="12"/>
      <c r="B77" s="136"/>
      <c r="C77" s="27" t="s">
        <v>146</v>
      </c>
      <c r="D77" s="27"/>
      <c r="E77" s="27"/>
      <c r="F77" s="27"/>
      <c r="G77" s="27"/>
      <c r="H77" s="27"/>
      <c r="I77" s="27"/>
      <c r="J77" s="27"/>
      <c r="K77" s="27"/>
      <c r="L77" s="27"/>
      <c r="M77" s="762">
        <f>HLOOKUP(2009,'Chiffres reconvertis2'!$B$4:$F$56,'Chiffres reconvertis2'!$G$38,FALSE)</f>
        <v>0</v>
      </c>
      <c r="N77" s="762"/>
      <c r="O77" s="141" t="str">
        <f t="shared" si="1"/>
        <v>USD</v>
      </c>
      <c r="P77" s="116"/>
      <c r="AE77" t="str">
        <f>'Les secteurs'!J53</f>
        <v>28011 Autres industries de fabrication</v>
      </c>
    </row>
    <row r="78" spans="1:31">
      <c r="A78" s="12"/>
      <c r="B78" s="136"/>
      <c r="C78" s="27" t="s">
        <v>147</v>
      </c>
      <c r="D78" s="27"/>
      <c r="E78" s="27"/>
      <c r="F78" s="27"/>
      <c r="G78" s="27"/>
      <c r="H78" s="27"/>
      <c r="I78" s="125"/>
      <c r="J78" s="125"/>
      <c r="K78" s="125"/>
      <c r="L78" s="125"/>
      <c r="M78" s="762">
        <f>HLOOKUP(2009,'Chiffres reconvertis2'!$B$4:$F$56,'Chiffres reconvertis2'!$G$45,FALSE)</f>
        <v>0</v>
      </c>
      <c r="N78" s="762"/>
      <c r="O78" s="141" t="str">
        <f t="shared" si="1"/>
        <v>USD</v>
      </c>
      <c r="P78" s="116"/>
      <c r="AE78" t="str">
        <f>'Les secteurs'!J54</f>
        <v>29001 Industrie du tabac</v>
      </c>
    </row>
    <row r="79" spans="1:31">
      <c r="A79" s="12"/>
      <c r="B79" s="142"/>
      <c r="C79" s="27" t="s">
        <v>1</v>
      </c>
      <c r="D79" s="27"/>
      <c r="E79" s="27"/>
      <c r="F79" s="27"/>
      <c r="G79" s="27"/>
      <c r="H79" s="27"/>
      <c r="I79" s="27"/>
      <c r="J79" s="27"/>
      <c r="K79" s="27"/>
      <c r="L79" s="27"/>
      <c r="M79" s="762">
        <f>HLOOKUP(2009,'Chiffres reconvertis2'!$B$4:$F$56,'Chiffres reconvertis2'!$G$53,FALSE)</f>
        <v>0</v>
      </c>
      <c r="N79" s="762"/>
      <c r="O79" s="141" t="str">
        <f t="shared" si="1"/>
        <v>USD</v>
      </c>
      <c r="P79" s="116"/>
      <c r="AE79" t="str">
        <f>'Les secteurs'!J55</f>
        <v>29002 Industrie du cuir</v>
      </c>
    </row>
    <row r="80" spans="1:31">
      <c r="A80" s="12"/>
      <c r="B80" s="136"/>
      <c r="C80" s="527" t="str">
        <f>CONCATENATE("Chiffres d'affaires annuels (moyenne ",'Données emprunteur'!$H$10," dernières années)")</f>
        <v>Chiffres d'affaires annuels (moyenne 5 dernières années)</v>
      </c>
      <c r="D80" s="527"/>
      <c r="E80" s="527"/>
      <c r="F80" s="527"/>
      <c r="G80" s="527"/>
      <c r="H80" s="527"/>
      <c r="I80" s="527"/>
      <c r="J80" s="527"/>
      <c r="K80" s="527"/>
      <c r="L80" s="125"/>
      <c r="M80" s="762">
        <f>SUM('Chiffres reconvertis1'!B50:F50)/'Données emprunteur'!H10</f>
        <v>0</v>
      </c>
      <c r="N80" s="762"/>
      <c r="O80" s="141" t="str">
        <f t="shared" si="1"/>
        <v>USD</v>
      </c>
      <c r="P80" s="116"/>
      <c r="AE80" t="str">
        <f>'Les secteurs'!J56</f>
        <v>29003 Industrie du caoutchouc</v>
      </c>
    </row>
    <row r="81" spans="1:31">
      <c r="A81" s="12"/>
      <c r="B81" s="136"/>
      <c r="C81" s="527" t="str">
        <f>CONCATENATE("Marge avant impôt (moyenne ",'Données emprunteur'!$H$10," dernières années)")</f>
        <v>Marge avant impôt (moyenne 5 dernières années)</v>
      </c>
      <c r="D81" s="527"/>
      <c r="E81" s="527"/>
      <c r="F81" s="527"/>
      <c r="G81" s="527"/>
      <c r="H81" s="527"/>
      <c r="I81" s="527"/>
      <c r="J81" s="527"/>
      <c r="K81" s="527"/>
      <c r="L81" s="125"/>
      <c r="M81" s="944" t="e">
        <f>SUM('Chiffres reconvertis1'!B49:F49)/SUM('Chiffres reconvertis1'!B50:F50)</f>
        <v>#DIV/0!</v>
      </c>
      <c r="N81" s="767"/>
      <c r="O81" s="141"/>
      <c r="P81" s="116"/>
      <c r="AE81" t="str">
        <f>'Les secteurs'!J57</f>
        <v>29011 Produits divers (autres industries)</v>
      </c>
    </row>
    <row r="82" spans="1:31">
      <c r="A82" s="12"/>
      <c r="B82" s="124"/>
      <c r="C82" s="27"/>
      <c r="D82" s="27"/>
      <c r="E82" s="27"/>
      <c r="F82" s="27"/>
      <c r="G82" s="27"/>
      <c r="H82" s="27"/>
      <c r="I82" s="27"/>
      <c r="J82" s="27"/>
      <c r="K82" s="27"/>
      <c r="L82" s="27"/>
      <c r="M82" s="27"/>
      <c r="N82" s="27"/>
      <c r="O82" s="27"/>
      <c r="P82" s="116"/>
      <c r="AE82" t="str">
        <f>'Les secteurs'!J58</f>
        <v>30011 Production et distribution de l'électricité</v>
      </c>
    </row>
    <row r="83" spans="1:31">
      <c r="A83" s="12"/>
      <c r="B83" s="124"/>
      <c r="C83" s="27" t="s">
        <v>148</v>
      </c>
      <c r="D83" s="27"/>
      <c r="E83" s="27"/>
      <c r="F83" s="27"/>
      <c r="G83" s="27"/>
      <c r="H83" s="27"/>
      <c r="I83" s="27"/>
      <c r="J83" s="27"/>
      <c r="K83" s="143"/>
      <c r="L83" s="27"/>
      <c r="M83" s="27"/>
      <c r="N83" s="143"/>
      <c r="O83" s="27"/>
      <c r="P83" s="116"/>
      <c r="AE83" t="str">
        <f>'Les secteurs'!J59</f>
        <v>40011 Production et distribution de gaz</v>
      </c>
    </row>
    <row r="84" spans="1:31">
      <c r="A84" s="12"/>
      <c r="B84" s="124"/>
      <c r="C84" s="530" t="s">
        <v>149</v>
      </c>
      <c r="D84" s="531"/>
      <c r="E84" s="531"/>
      <c r="F84" s="531"/>
      <c r="G84" s="532"/>
      <c r="H84" s="27"/>
      <c r="I84" s="536" t="s">
        <v>150</v>
      </c>
      <c r="J84" s="537"/>
      <c r="K84" s="387" t="s">
        <v>143</v>
      </c>
      <c r="L84" s="536" t="s">
        <v>347</v>
      </c>
      <c r="M84" s="537"/>
      <c r="N84" s="388" t="s">
        <v>143</v>
      </c>
      <c r="O84" s="27"/>
      <c r="P84" s="116"/>
      <c r="AE84" t="str">
        <f>'Les secteurs'!J60</f>
        <v>50011 Traitement et distribution de l'eau</v>
      </c>
    </row>
    <row r="85" spans="1:31">
      <c r="A85" s="12"/>
      <c r="B85" s="124"/>
      <c r="C85" s="533"/>
      <c r="D85" s="534"/>
      <c r="E85" s="534"/>
      <c r="F85" s="534"/>
      <c r="G85" s="535"/>
      <c r="H85" s="27"/>
      <c r="I85" s="538" t="s">
        <v>151</v>
      </c>
      <c r="J85" s="539"/>
      <c r="K85" s="389" t="s">
        <v>152</v>
      </c>
      <c r="L85" s="765" t="s">
        <v>629</v>
      </c>
      <c r="M85" s="766"/>
      <c r="N85" s="390" t="s">
        <v>152</v>
      </c>
      <c r="O85" s="27"/>
      <c r="P85" s="116"/>
      <c r="AE85" t="str">
        <f>'Les secteurs'!J61</f>
        <v>60011 Entrepreneurs en batiments et assimilés</v>
      </c>
    </row>
    <row r="86" spans="1:31">
      <c r="A86" s="12"/>
      <c r="B86" s="124"/>
      <c r="C86" s="518"/>
      <c r="D86" s="518"/>
      <c r="E86" s="518"/>
      <c r="F86" s="518"/>
      <c r="G86" s="518"/>
      <c r="H86" s="27"/>
      <c r="I86" s="542"/>
      <c r="J86" s="543"/>
      <c r="K86" s="93"/>
      <c r="L86" s="544"/>
      <c r="M86" s="544"/>
      <c r="N86" s="93"/>
      <c r="O86" s="145" t="str">
        <f t="shared" ref="O86:O91" si="2">IF(I86&lt;=0," ",IF(K86&lt;&gt;N86,"Monnaie contradictoire",IF(AND(K86&lt;&gt;1,K86&lt;&gt;2),"monnaie non reconnue",IF(AND(N86&lt;&gt;1,N86&lt;&gt;2),"Monnaie non reconnue"," "))))</f>
        <v xml:space="preserve"> </v>
      </c>
      <c r="P86" s="116"/>
      <c r="AE86" t="str">
        <f>'Les secteurs'!J62</f>
        <v>70001 Commerce de gros/Import-export</v>
      </c>
    </row>
    <row r="87" spans="1:31">
      <c r="A87" s="12"/>
      <c r="B87" s="124"/>
      <c r="C87" s="517"/>
      <c r="D87" s="517"/>
      <c r="E87" s="517"/>
      <c r="F87" s="517"/>
      <c r="G87" s="517"/>
      <c r="H87" s="27"/>
      <c r="I87" s="542"/>
      <c r="J87" s="543"/>
      <c r="K87" s="93"/>
      <c r="L87" s="544"/>
      <c r="M87" s="544"/>
      <c r="N87" s="93"/>
      <c r="O87" s="145" t="str">
        <f t="shared" si="2"/>
        <v xml:space="preserve"> </v>
      </c>
      <c r="P87" s="116"/>
      <c r="AE87" t="str">
        <f>'Les secteurs'!J63</f>
        <v>70002 Commerce de gros/Produits  petroliers</v>
      </c>
    </row>
    <row r="88" spans="1:31">
      <c r="A88" s="12"/>
      <c r="B88" s="124"/>
      <c r="C88" s="517"/>
      <c r="D88" s="517"/>
      <c r="E88" s="517"/>
      <c r="F88" s="517"/>
      <c r="G88" s="517"/>
      <c r="H88" s="27"/>
      <c r="I88" s="542"/>
      <c r="J88" s="543"/>
      <c r="K88" s="93"/>
      <c r="L88" s="544"/>
      <c r="M88" s="544"/>
      <c r="N88" s="93"/>
      <c r="O88" s="145" t="str">
        <f t="shared" si="2"/>
        <v xml:space="preserve"> </v>
      </c>
      <c r="P88" s="116"/>
      <c r="AE88" t="str">
        <f>'Les secteurs'!J64</f>
        <v>70003 Commerce de gros/Produits pharmaceutiques</v>
      </c>
    </row>
    <row r="89" spans="1:31">
      <c r="A89" s="12"/>
      <c r="B89" s="124"/>
      <c r="C89" s="517"/>
      <c r="D89" s="517"/>
      <c r="E89" s="517"/>
      <c r="F89" s="517"/>
      <c r="G89" s="517"/>
      <c r="H89" s="27"/>
      <c r="I89" s="542"/>
      <c r="J89" s="543"/>
      <c r="K89" s="93"/>
      <c r="L89" s="544"/>
      <c r="M89" s="544"/>
      <c r="N89" s="93"/>
      <c r="O89" s="145" t="str">
        <f t="shared" si="2"/>
        <v xml:space="preserve"> </v>
      </c>
      <c r="P89" s="116"/>
      <c r="AE89" t="str">
        <f>'Les secteurs'!J65</f>
        <v>70004 Commerce de gros/Produits alimentaires</v>
      </c>
    </row>
    <row r="90" spans="1:31">
      <c r="A90" s="12"/>
      <c r="B90" s="124"/>
      <c r="C90" s="517"/>
      <c r="D90" s="517"/>
      <c r="E90" s="517"/>
      <c r="F90" s="517"/>
      <c r="G90" s="517"/>
      <c r="H90" s="27"/>
      <c r="I90" s="542"/>
      <c r="J90" s="543"/>
      <c r="K90" s="93"/>
      <c r="L90" s="544"/>
      <c r="M90" s="544"/>
      <c r="N90" s="93"/>
      <c r="O90" s="145" t="str">
        <f t="shared" si="2"/>
        <v xml:space="preserve"> </v>
      </c>
      <c r="P90" s="116"/>
      <c r="AE90" t="str">
        <f>'Les secteurs'!J66</f>
        <v>70011 Commerce de gros/Autres produits</v>
      </c>
    </row>
    <row r="91" spans="1:31">
      <c r="A91" s="12"/>
      <c r="B91" s="124"/>
      <c r="C91" s="517"/>
      <c r="D91" s="517"/>
      <c r="E91" s="517"/>
      <c r="F91" s="517"/>
      <c r="G91" s="517"/>
      <c r="H91" s="27"/>
      <c r="I91" s="542"/>
      <c r="J91" s="543"/>
      <c r="K91" s="93"/>
      <c r="L91" s="544"/>
      <c r="M91" s="544"/>
      <c r="N91" s="93"/>
      <c r="O91" s="145" t="str">
        <f t="shared" si="2"/>
        <v xml:space="preserve"> </v>
      </c>
      <c r="P91" s="116"/>
      <c r="AE91" t="str">
        <f>'Les secteurs'!J67</f>
        <v>80001 Commerce de détail/produits pétroliers</v>
      </c>
    </row>
    <row r="92" spans="1:31" ht="13.5" thickBot="1">
      <c r="A92" s="12"/>
      <c r="B92" s="119"/>
      <c r="C92" s="120"/>
      <c r="D92" s="120"/>
      <c r="E92" s="120"/>
      <c r="F92" s="120"/>
      <c r="G92" s="120"/>
      <c r="H92" s="120"/>
      <c r="I92" s="120"/>
      <c r="J92" s="120"/>
      <c r="K92" s="120"/>
      <c r="L92" s="120"/>
      <c r="M92" s="120"/>
      <c r="N92" s="120"/>
      <c r="O92" s="120"/>
      <c r="P92" s="121"/>
      <c r="AE92" t="str">
        <f>'Les secteurs'!J68</f>
        <v>80002 Commerce de détail/produits pharmaceutiques</v>
      </c>
    </row>
    <row r="93" spans="1:31">
      <c r="A93" s="12"/>
      <c r="B93" s="12"/>
      <c r="C93" s="12"/>
      <c r="D93" s="12"/>
      <c r="E93" s="12"/>
      <c r="F93" s="12"/>
      <c r="G93" s="12"/>
      <c r="H93" s="12"/>
      <c r="I93" s="12"/>
      <c r="J93" s="12"/>
      <c r="K93" s="12"/>
      <c r="L93" s="12"/>
      <c r="M93" s="12"/>
      <c r="N93" s="12"/>
      <c r="O93" s="12"/>
      <c r="P93" s="12"/>
      <c r="AE93" t="str">
        <f>'Les secteurs'!J69</f>
        <v>80003 Commerce de détail/Vehicules automobiles</v>
      </c>
    </row>
    <row r="94" spans="1:31">
      <c r="A94" s="12"/>
      <c r="B94" s="146" t="s">
        <v>153</v>
      </c>
      <c r="C94" s="27" t="s">
        <v>154</v>
      </c>
      <c r="D94" s="27"/>
      <c r="E94" s="27"/>
      <c r="F94" s="27"/>
      <c r="G94" s="27"/>
      <c r="H94" s="27"/>
      <c r="I94" s="27"/>
      <c r="J94" s="27"/>
      <c r="K94" s="27"/>
      <c r="L94" s="27"/>
      <c r="M94" s="27"/>
      <c r="N94" s="12"/>
      <c r="O94" s="12"/>
      <c r="P94" s="12"/>
      <c r="AE94" t="str">
        <f>'Les secteurs'!J70</f>
        <v>80004 Commerce de détail/Produits alimentaires</v>
      </c>
    </row>
    <row r="95" spans="1:31">
      <c r="A95" s="12"/>
      <c r="B95" s="12"/>
      <c r="C95" s="147"/>
      <c r="D95" s="147"/>
      <c r="E95" s="147"/>
      <c r="F95" s="147"/>
      <c r="G95" s="147"/>
      <c r="H95" s="27"/>
      <c r="I95" s="769" t="s">
        <v>155</v>
      </c>
      <c r="J95" s="770"/>
      <c r="K95" s="148" t="s">
        <v>143</v>
      </c>
      <c r="L95" s="536" t="s">
        <v>156</v>
      </c>
      <c r="M95" s="537"/>
      <c r="N95" s="149" t="s">
        <v>143</v>
      </c>
      <c r="O95" s="12"/>
      <c r="P95" s="12"/>
      <c r="AE95" t="str">
        <f>'Les secteurs'!J71</f>
        <v>80005 Commerce de détail/librairerie</v>
      </c>
    </row>
    <row r="96" spans="1:31">
      <c r="A96" s="12"/>
      <c r="B96" s="12"/>
      <c r="C96" s="147"/>
      <c r="D96" s="147"/>
      <c r="E96" s="147"/>
      <c r="F96" s="147"/>
      <c r="G96" s="147"/>
      <c r="H96" s="27"/>
      <c r="I96" s="547"/>
      <c r="J96" s="548"/>
      <c r="K96" s="27"/>
      <c r="L96" s="547"/>
      <c r="M96" s="548"/>
      <c r="N96" s="12"/>
      <c r="O96" s="12"/>
      <c r="P96" s="12"/>
      <c r="AE96" t="str">
        <f>'Les secteurs'!J72</f>
        <v>80006 Com.de détail/Electroménagers, électroniques, informatiques</v>
      </c>
    </row>
    <row r="97" spans="1:31">
      <c r="A97" s="12"/>
      <c r="B97" s="12"/>
      <c r="C97" s="549" t="s">
        <v>157</v>
      </c>
      <c r="D97" s="549"/>
      <c r="E97" s="549"/>
      <c r="F97" s="549"/>
      <c r="G97" s="549"/>
      <c r="H97" s="27"/>
      <c r="I97" s="518"/>
      <c r="J97" s="518"/>
      <c r="K97" s="27"/>
      <c r="L97" s="518"/>
      <c r="M97" s="518"/>
      <c r="N97" s="12"/>
      <c r="O97" s="12"/>
      <c r="P97" s="12"/>
      <c r="AE97" t="str">
        <f>'Les secteurs'!J73</f>
        <v>80011 commerce de détail/Autres produits</v>
      </c>
    </row>
    <row r="98" spans="1:31">
      <c r="A98" s="12"/>
      <c r="B98" s="12"/>
      <c r="C98" s="768" t="s">
        <v>158</v>
      </c>
      <c r="D98" s="768"/>
      <c r="E98" s="768"/>
      <c r="F98" s="768"/>
      <c r="G98" s="768"/>
      <c r="H98" s="27"/>
      <c r="I98" s="553"/>
      <c r="J98" s="553"/>
      <c r="K98" s="27"/>
      <c r="L98" s="518"/>
      <c r="M98" s="518"/>
      <c r="N98" s="12"/>
      <c r="O98" s="12"/>
      <c r="P98" s="12"/>
      <c r="AE98" t="str">
        <f>'Les secteurs'!J74</f>
        <v>90011 Restaurants, débits de boissons et loterie</v>
      </c>
    </row>
    <row r="99" spans="1:31">
      <c r="A99" s="12"/>
      <c r="B99" s="12"/>
      <c r="C99" s="743" t="s">
        <v>159</v>
      </c>
      <c r="D99" s="743"/>
      <c r="E99" s="743"/>
      <c r="F99" s="743"/>
      <c r="G99" s="743"/>
      <c r="H99" s="151" t="str">
        <f>IF(I99=0," ",IF(K99=1,"$",IF(K99=2,"G","?")))</f>
        <v xml:space="preserve"> </v>
      </c>
      <c r="I99" s="555"/>
      <c r="J99" s="744"/>
      <c r="K99" s="93"/>
      <c r="L99" s="518"/>
      <c r="M99" s="518"/>
      <c r="N99" s="152">
        <f>K99</f>
        <v>0</v>
      </c>
      <c r="O99" s="145" t="str">
        <f>IF(I99&lt;=0," ",IF(K99&lt;&gt;N99,"Monnaie contradictoire",IF(AND(K99&lt;&gt;1,K99&lt;&gt;2),"monnaie non reconnue",IF(AND(N99&lt;&gt;1,N99&lt;&gt;2),"Monnaie non reconnue"," "))))</f>
        <v xml:space="preserve"> </v>
      </c>
      <c r="P99" s="12"/>
      <c r="AE99" t="str">
        <f>'Les secteurs'!J75</f>
        <v>100011 Hotels, motels et pensions</v>
      </c>
    </row>
    <row r="100" spans="1:31">
      <c r="A100" s="12"/>
      <c r="B100" s="12"/>
      <c r="C100" s="550" t="s">
        <v>160</v>
      </c>
      <c r="D100" s="550"/>
      <c r="E100" s="550"/>
      <c r="F100" s="550"/>
      <c r="G100" s="550"/>
      <c r="H100" s="27"/>
      <c r="I100" s="551"/>
      <c r="J100" s="551"/>
      <c r="K100" s="27"/>
      <c r="L100" s="518"/>
      <c r="M100" s="518"/>
      <c r="N100" s="12"/>
      <c r="O100" s="12"/>
      <c r="P100" s="12"/>
      <c r="AE100" t="str">
        <f>'Les secteurs'!J76</f>
        <v>110001 Services de transport terrestre</v>
      </c>
    </row>
    <row r="101" spans="1:31">
      <c r="A101" s="12"/>
      <c r="B101" s="12"/>
      <c r="C101" s="552" t="s">
        <v>161</v>
      </c>
      <c r="D101" s="552"/>
      <c r="E101" s="552"/>
      <c r="F101" s="552"/>
      <c r="G101" s="552"/>
      <c r="H101" s="27"/>
      <c r="I101" s="518"/>
      <c r="J101" s="518"/>
      <c r="K101" s="115" t="str">
        <f>IF(COUNT(I101)&gt;0,CONCATENATE(I101,"e")," ")</f>
        <v xml:space="preserve"> </v>
      </c>
      <c r="L101" s="518"/>
      <c r="M101" s="518"/>
      <c r="N101" s="12"/>
      <c r="O101" s="12"/>
      <c r="P101" s="12"/>
      <c r="AE101" t="str">
        <f>'Les secteurs'!J77</f>
        <v>110002 Services de transport maritime</v>
      </c>
    </row>
    <row r="102" spans="1:31">
      <c r="A102" s="12"/>
      <c r="B102" s="12"/>
      <c r="C102" s="558"/>
      <c r="D102" s="558"/>
      <c r="E102" s="558"/>
      <c r="F102" s="558"/>
      <c r="G102" s="558"/>
      <c r="H102" s="27"/>
      <c r="I102" s="558"/>
      <c r="J102" s="558"/>
      <c r="K102" s="27"/>
      <c r="L102" s="558"/>
      <c r="M102" s="558"/>
      <c r="N102" s="12"/>
      <c r="O102" s="12"/>
      <c r="P102" s="12"/>
      <c r="AE102" t="str">
        <f>'Les secteurs'!J78</f>
        <v>110003 Services de transport aérien</v>
      </c>
    </row>
    <row r="103" spans="1:31" ht="6.95" customHeight="1">
      <c r="A103" s="12"/>
      <c r="B103" s="12"/>
      <c r="C103" s="12"/>
      <c r="D103" s="12"/>
      <c r="E103" s="12"/>
      <c r="F103" s="12"/>
      <c r="G103" s="12"/>
      <c r="H103" s="12"/>
      <c r="I103" s="12"/>
      <c r="J103" s="12"/>
      <c r="K103" s="12"/>
      <c r="L103" s="12"/>
      <c r="M103" s="12"/>
      <c r="N103" s="12"/>
      <c r="O103" s="12"/>
      <c r="P103" s="12"/>
      <c r="AE103" t="str">
        <f>'Les secteurs'!J79</f>
        <v>110004 Services de transport terrestre</v>
      </c>
    </row>
    <row r="104" spans="1:31">
      <c r="A104" s="12"/>
      <c r="B104" s="27" t="s">
        <v>162</v>
      </c>
      <c r="C104" s="27" t="s">
        <v>163</v>
      </c>
      <c r="D104" s="27"/>
      <c r="E104" s="27"/>
      <c r="F104" s="27"/>
      <c r="G104" s="27"/>
      <c r="H104" s="27"/>
      <c r="I104" s="27"/>
      <c r="J104" s="27"/>
      <c r="K104" s="27"/>
      <c r="L104" s="12"/>
      <c r="M104" s="12"/>
      <c r="N104" s="12"/>
      <c r="O104" s="12"/>
      <c r="P104" s="12"/>
      <c r="AE104" t="str">
        <f>'Les secteurs'!J80</f>
        <v>110011 Autres services de tranport</v>
      </c>
    </row>
    <row r="105" spans="1:31" ht="15">
      <c r="A105" s="12"/>
      <c r="B105" s="12"/>
      <c r="C105" s="12"/>
      <c r="D105" s="12"/>
      <c r="E105" s="12"/>
      <c r="F105" s="559" t="s">
        <v>155</v>
      </c>
      <c r="G105" s="560"/>
      <c r="H105" s="560"/>
      <c r="I105" s="560"/>
      <c r="J105" s="560"/>
      <c r="K105" s="561"/>
      <c r="L105" s="12"/>
      <c r="M105" s="559" t="s">
        <v>164</v>
      </c>
      <c r="N105" s="560"/>
      <c r="O105" s="560"/>
      <c r="P105" s="561"/>
      <c r="AE105" t="str">
        <f>'Les secteurs'!J81</f>
        <v>120001 Ré\sidences unifamiliales</v>
      </c>
    </row>
    <row r="106" spans="1:31">
      <c r="A106" s="12"/>
      <c r="B106" s="12" t="s">
        <v>165</v>
      </c>
      <c r="C106" s="154"/>
      <c r="D106" s="154"/>
      <c r="E106" s="154"/>
      <c r="F106" s="301" t="s">
        <v>143</v>
      </c>
      <c r="G106" s="155" t="s">
        <v>347</v>
      </c>
      <c r="H106" s="12"/>
      <c r="I106" s="12" t="s">
        <v>348</v>
      </c>
      <c r="J106" s="12"/>
      <c r="K106" s="156" t="s">
        <v>635</v>
      </c>
      <c r="L106" s="12"/>
      <c r="M106" s="157" t="s">
        <v>349</v>
      </c>
      <c r="N106" s="157" t="s">
        <v>350</v>
      </c>
      <c r="O106" s="157"/>
      <c r="P106" s="157" t="s">
        <v>635</v>
      </c>
      <c r="AE106" t="str">
        <f>'Les secteurs'!J82</f>
        <v>120002 Logements simples</v>
      </c>
    </row>
    <row r="107" spans="1:31">
      <c r="A107" s="12"/>
      <c r="B107" s="12"/>
      <c r="C107" s="12"/>
      <c r="D107" s="12"/>
      <c r="E107" s="12"/>
      <c r="F107" s="302" t="s">
        <v>152</v>
      </c>
      <c r="G107" s="12"/>
      <c r="H107" s="12"/>
      <c r="I107" s="12" t="s">
        <v>52</v>
      </c>
      <c r="J107" s="12"/>
      <c r="K107" s="12"/>
      <c r="L107" s="12"/>
      <c r="M107" s="157" t="s">
        <v>351</v>
      </c>
      <c r="N107" s="157" t="s">
        <v>52</v>
      </c>
      <c r="O107" s="297" t="s">
        <v>352</v>
      </c>
      <c r="P107" s="157"/>
      <c r="AE107" t="str">
        <f>'Les secteurs'!J83</f>
        <v>120003 Immeubles d'habitation résidentielle a 50%</v>
      </c>
    </row>
    <row r="108" spans="1:31">
      <c r="A108" s="12"/>
      <c r="B108" s="556"/>
      <c r="C108" s="556"/>
      <c r="D108" s="556"/>
      <c r="E108" s="187" t="str">
        <f t="shared" ref="E108:E113" si="3">IF(G108&lt;=0," ",IF(F108=1,"USD",IF(F108=2,"HTG","erreur--&gt;")))</f>
        <v xml:space="preserve"> </v>
      </c>
      <c r="F108" s="89"/>
      <c r="G108" s="158"/>
      <c r="H108" s="12"/>
      <c r="I108" s="158">
        <v>0</v>
      </c>
      <c r="J108" s="159" t="str">
        <f t="shared" ref="J108:J113" si="4">IF(G108&lt;=0," ",IF(OR(OR(OR(OR(OR(OR(K108="Courant",K108="A signaler",K108="Faible",K108="Douteux",K108="Perte")))))),$O$107,"?"))</f>
        <v xml:space="preserve"> </v>
      </c>
      <c r="K108" s="457"/>
      <c r="L108" s="12"/>
      <c r="M108" s="158">
        <f>G108</f>
        <v>0</v>
      </c>
      <c r="N108" s="158"/>
      <c r="O108" s="161" t="str">
        <f t="shared" ref="O108:O113" si="5">IF(M108&lt;=0," ",IF(OR(OR(OR(OR(OR(OR(P108="Courant",P108="A signaler",P108="Faible",P108="Douteux",P108="Perte")))))),$O$107,"Erreur!"))</f>
        <v xml:space="preserve"> </v>
      </c>
      <c r="P108" s="439">
        <f t="shared" ref="P108:P113" si="6">K108</f>
        <v>0</v>
      </c>
      <c r="AE108" t="str">
        <f>'Les secteurs'!J84</f>
        <v>120004 Terrains à vocation résidentielle</v>
      </c>
    </row>
    <row r="109" spans="1:31">
      <c r="A109" s="12"/>
      <c r="B109" s="556"/>
      <c r="C109" s="556"/>
      <c r="D109" s="556"/>
      <c r="E109" s="187" t="str">
        <f t="shared" si="3"/>
        <v xml:space="preserve"> </v>
      </c>
      <c r="F109" s="89"/>
      <c r="G109" s="158"/>
      <c r="H109" s="12"/>
      <c r="I109" s="158"/>
      <c r="J109" s="159" t="str">
        <f t="shared" si="4"/>
        <v xml:space="preserve"> </v>
      </c>
      <c r="K109" s="457"/>
      <c r="L109" s="12"/>
      <c r="M109" s="158">
        <f>G109</f>
        <v>0</v>
      </c>
      <c r="N109" s="158"/>
      <c r="O109" s="161" t="str">
        <f t="shared" si="5"/>
        <v xml:space="preserve"> </v>
      </c>
      <c r="P109" s="439">
        <f t="shared" si="6"/>
        <v>0</v>
      </c>
      <c r="AE109" t="str">
        <f>'Les secteurs'!J85</f>
        <v>120011 Autres (immobilier résidentiel)</v>
      </c>
    </row>
    <row r="110" spans="1:31">
      <c r="A110" s="12"/>
      <c r="B110" s="556"/>
      <c r="C110" s="556"/>
      <c r="D110" s="556"/>
      <c r="E110" s="187" t="str">
        <f t="shared" si="3"/>
        <v xml:space="preserve"> </v>
      </c>
      <c r="F110" s="89"/>
      <c r="G110" s="158"/>
      <c r="H110" s="12"/>
      <c r="I110" s="158"/>
      <c r="J110" s="159" t="str">
        <f t="shared" si="4"/>
        <v xml:space="preserve"> </v>
      </c>
      <c r="K110" s="457"/>
      <c r="L110" s="12"/>
      <c r="M110" s="439">
        <f>G110</f>
        <v>0</v>
      </c>
      <c r="N110" s="158"/>
      <c r="O110" s="161" t="str">
        <f t="shared" si="5"/>
        <v xml:space="preserve"> </v>
      </c>
      <c r="P110" s="439">
        <f t="shared" si="6"/>
        <v>0</v>
      </c>
      <c r="AE110" t="str">
        <f>'Les secteurs'!J86</f>
        <v>130001 Batiment commercial</v>
      </c>
    </row>
    <row r="111" spans="1:31">
      <c r="A111" s="12"/>
      <c r="B111" s="556"/>
      <c r="C111" s="556"/>
      <c r="D111" s="556"/>
      <c r="E111" s="187" t="str">
        <f t="shared" si="3"/>
        <v xml:space="preserve"> </v>
      </c>
      <c r="F111" s="89"/>
      <c r="G111" s="158"/>
      <c r="H111" s="12"/>
      <c r="I111" s="158"/>
      <c r="J111" s="159" t="str">
        <f t="shared" si="4"/>
        <v xml:space="preserve"> </v>
      </c>
      <c r="K111" s="457"/>
      <c r="L111" s="12"/>
      <c r="M111" s="158">
        <f>G111</f>
        <v>0</v>
      </c>
      <c r="N111" s="158"/>
      <c r="O111" s="161" t="str">
        <f t="shared" si="5"/>
        <v xml:space="preserve"> </v>
      </c>
      <c r="P111" s="439">
        <f t="shared" si="6"/>
        <v>0</v>
      </c>
      <c r="AE111" t="str">
        <f>'Les secteurs'!J87</f>
        <v>130002 Immeubles à bureaux</v>
      </c>
    </row>
    <row r="112" spans="1:31">
      <c r="A112" s="12"/>
      <c r="B112" s="556"/>
      <c r="C112" s="556"/>
      <c r="D112" s="556"/>
      <c r="E112" s="187" t="str">
        <f t="shared" si="3"/>
        <v xml:space="preserve"> </v>
      </c>
      <c r="F112" s="89"/>
      <c r="G112" s="158"/>
      <c r="H112" s="12"/>
      <c r="I112" s="158"/>
      <c r="J112" s="159" t="str">
        <f t="shared" si="4"/>
        <v xml:space="preserve"> </v>
      </c>
      <c r="K112" s="457"/>
      <c r="L112" s="12"/>
      <c r="M112" s="158">
        <f>G112</f>
        <v>0</v>
      </c>
      <c r="N112" s="158"/>
      <c r="O112" s="161" t="str">
        <f t="shared" si="5"/>
        <v xml:space="preserve"> </v>
      </c>
      <c r="P112" s="439">
        <f t="shared" si="6"/>
        <v>0</v>
      </c>
      <c r="AE112" t="str">
        <f>'Les secteurs'!J88</f>
        <v>130003 Immeubles à bureaux</v>
      </c>
    </row>
    <row r="113" spans="1:31">
      <c r="A113" s="12"/>
      <c r="B113" s="556"/>
      <c r="C113" s="556"/>
      <c r="D113" s="556"/>
      <c r="E113" s="187" t="str">
        <f t="shared" si="3"/>
        <v xml:space="preserve"> </v>
      </c>
      <c r="F113" s="89"/>
      <c r="G113" s="158"/>
      <c r="H113" s="12"/>
      <c r="I113" s="158"/>
      <c r="J113" s="159" t="str">
        <f t="shared" si="4"/>
        <v xml:space="preserve"> </v>
      </c>
      <c r="K113" s="457"/>
      <c r="L113" s="12"/>
      <c r="M113" s="158"/>
      <c r="N113" s="158"/>
      <c r="O113" s="161" t="str">
        <f t="shared" si="5"/>
        <v xml:space="preserve"> </v>
      </c>
      <c r="P113" s="439">
        <f t="shared" si="6"/>
        <v>0</v>
      </c>
      <c r="AE113" t="str">
        <f>'Les secteurs'!J89</f>
        <v>130004 Immeubles à centres commerciaux</v>
      </c>
    </row>
    <row r="114" spans="1:31" ht="6.95" customHeight="1">
      <c r="A114" s="12"/>
      <c r="B114" s="12"/>
      <c r="C114" s="12"/>
      <c r="D114" s="12"/>
      <c r="E114" s="12"/>
      <c r="F114" s="12"/>
      <c r="G114" s="12"/>
      <c r="H114" s="12"/>
      <c r="I114" s="12"/>
      <c r="J114" s="12"/>
      <c r="K114" s="12"/>
      <c r="L114" s="12"/>
      <c r="M114" s="12"/>
      <c r="N114" s="12"/>
      <c r="O114" s="12"/>
      <c r="P114" s="12"/>
      <c r="AE114" t="str">
        <f>'Les secteurs'!J90</f>
        <v>130005 Immeubles industriels</v>
      </c>
    </row>
    <row r="115" spans="1:31" ht="15">
      <c r="A115" s="12"/>
      <c r="B115" s="144" t="s">
        <v>353</v>
      </c>
      <c r="C115" s="27" t="s">
        <v>354</v>
      </c>
      <c r="D115" s="27"/>
      <c r="E115" s="27"/>
      <c r="F115" s="27"/>
      <c r="G115" s="27"/>
      <c r="H115" s="27"/>
      <c r="I115" s="27"/>
      <c r="J115" s="27"/>
      <c r="K115" s="27"/>
      <c r="L115" s="12"/>
      <c r="M115" s="12"/>
      <c r="N115" s="12"/>
      <c r="O115" s="12"/>
      <c r="P115" s="12"/>
      <c r="AE115" t="str">
        <f>'Les secteurs'!J91</f>
        <v>130006 Hotels/Motels</v>
      </c>
    </row>
    <row r="116" spans="1:31" ht="15">
      <c r="A116" s="12"/>
      <c r="B116" s="12"/>
      <c r="C116" s="12"/>
      <c r="D116" s="12"/>
      <c r="E116" s="12"/>
      <c r="F116" s="557" t="s">
        <v>53</v>
      </c>
      <c r="G116" s="557"/>
      <c r="H116" s="557"/>
      <c r="I116" s="557"/>
      <c r="J116" s="557"/>
      <c r="K116" s="557"/>
      <c r="L116" s="557"/>
      <c r="M116" s="557"/>
      <c r="N116" s="557"/>
      <c r="O116" s="557"/>
      <c r="P116" s="557"/>
      <c r="AE116" t="str">
        <f>'Les secteurs'!J92</f>
        <v>130007 Immeubles à exploit. commerciale à 50%</v>
      </c>
    </row>
    <row r="117" spans="1:31">
      <c r="A117" s="12"/>
      <c r="B117" s="162" t="s">
        <v>165</v>
      </c>
      <c r="C117" s="163"/>
      <c r="D117" s="164"/>
      <c r="E117" s="565" t="s">
        <v>355</v>
      </c>
      <c r="F117" s="566"/>
      <c r="G117" s="165" t="s">
        <v>355</v>
      </c>
      <c r="H117" s="12"/>
      <c r="I117" s="166" t="s">
        <v>356</v>
      </c>
      <c r="J117" s="12"/>
      <c r="K117" s="243" t="s">
        <v>357</v>
      </c>
      <c r="L117" s="12"/>
      <c r="M117" s="165" t="s">
        <v>358</v>
      </c>
      <c r="N117" s="165" t="s">
        <v>359</v>
      </c>
      <c r="O117" s="157"/>
      <c r="P117" s="243" t="s">
        <v>360</v>
      </c>
      <c r="AE117" t="str">
        <f>'Les secteurs'!J93</f>
        <v>130008 Terrains à vocation commerciale</v>
      </c>
    </row>
    <row r="118" spans="1:31">
      <c r="A118" s="12"/>
      <c r="B118" s="547"/>
      <c r="C118" s="517"/>
      <c r="D118" s="548"/>
      <c r="E118" s="547" t="s">
        <v>361</v>
      </c>
      <c r="F118" s="548"/>
      <c r="G118" s="167" t="s">
        <v>362</v>
      </c>
      <c r="H118" s="12"/>
      <c r="I118" s="167" t="s">
        <v>363</v>
      </c>
      <c r="J118" s="12"/>
      <c r="K118" s="244" t="s">
        <v>364</v>
      </c>
      <c r="L118" s="12"/>
      <c r="M118" s="169"/>
      <c r="N118" s="169" t="s">
        <v>365</v>
      </c>
      <c r="O118" s="157"/>
      <c r="P118" s="244" t="s">
        <v>366</v>
      </c>
      <c r="AE118" t="str">
        <f>'Les secteurs'!J94</f>
        <v>130011 Autres (Immeubles commerciaux)</v>
      </c>
    </row>
    <row r="119" spans="1:31">
      <c r="A119" s="12"/>
      <c r="B119" s="562"/>
      <c r="C119" s="562"/>
      <c r="D119" s="562"/>
      <c r="E119" s="563"/>
      <c r="F119" s="564"/>
      <c r="G119" s="170"/>
      <c r="H119" s="171" t="s">
        <v>4</v>
      </c>
      <c r="I119" s="158"/>
      <c r="J119" s="171"/>
      <c r="K119" s="158"/>
      <c r="L119" s="171"/>
      <c r="M119" s="158"/>
      <c r="N119" s="158"/>
      <c r="O119" s="171"/>
      <c r="P119" s="158"/>
      <c r="AE119" t="str">
        <f>'Les secteurs'!J95</f>
        <v>140001 Radiodiffuseur</v>
      </c>
    </row>
    <row r="120" spans="1:31">
      <c r="A120" s="12"/>
      <c r="B120" s="562"/>
      <c r="C120" s="562"/>
      <c r="D120" s="562"/>
      <c r="E120" s="563"/>
      <c r="F120" s="564"/>
      <c r="G120" s="158"/>
      <c r="H120" s="171"/>
      <c r="I120" s="158"/>
      <c r="J120" s="171"/>
      <c r="K120" s="158"/>
      <c r="L120" s="171"/>
      <c r="M120" s="158"/>
      <c r="N120" s="158"/>
      <c r="O120" s="171"/>
      <c r="P120" s="158"/>
      <c r="AE120" t="str">
        <f>'Les secteurs'!J96</f>
        <v>140002 Télédiffuseur</v>
      </c>
    </row>
    <row r="121" spans="1:31">
      <c r="A121" s="12"/>
      <c r="B121" s="562"/>
      <c r="C121" s="562"/>
      <c r="D121" s="562"/>
      <c r="E121" s="563"/>
      <c r="F121" s="564"/>
      <c r="G121" s="158"/>
      <c r="H121" s="171"/>
      <c r="I121" s="158"/>
      <c r="J121" s="171"/>
      <c r="K121" s="158"/>
      <c r="L121" s="171"/>
      <c r="M121" s="158"/>
      <c r="N121" s="158"/>
      <c r="O121" s="171"/>
      <c r="P121" s="158"/>
      <c r="AE121" t="str">
        <f>'Les secteurs'!J97</f>
        <v>140003 Téléphonie</v>
      </c>
    </row>
    <row r="122" spans="1:31">
      <c r="A122" s="12"/>
      <c r="B122" s="562"/>
      <c r="C122" s="562"/>
      <c r="D122" s="562"/>
      <c r="E122" s="563"/>
      <c r="F122" s="564"/>
      <c r="G122" s="158"/>
      <c r="H122" s="171"/>
      <c r="I122" s="158"/>
      <c r="J122" s="171"/>
      <c r="K122" s="158"/>
      <c r="L122" s="171"/>
      <c r="M122" s="158"/>
      <c r="N122" s="158"/>
      <c r="O122" s="171"/>
      <c r="P122" s="158"/>
      <c r="AE122" t="str">
        <f>'Les secteurs'!J98</f>
        <v>140004 Courrier</v>
      </c>
    </row>
    <row r="123" spans="1:31">
      <c r="A123" s="12"/>
      <c r="B123" s="562"/>
      <c r="C123" s="562"/>
      <c r="D123" s="562"/>
      <c r="E123" s="563"/>
      <c r="F123" s="564"/>
      <c r="G123" s="158"/>
      <c r="H123" s="171"/>
      <c r="I123" s="158"/>
      <c r="J123" s="171"/>
      <c r="K123" s="158"/>
      <c r="L123" s="171"/>
      <c r="M123" s="158"/>
      <c r="N123" s="158"/>
      <c r="O123" s="171"/>
      <c r="P123" s="158"/>
      <c r="AE123" t="str">
        <f>'Les secteurs'!J99</f>
        <v>140011 Autres (services télécommunication)</v>
      </c>
    </row>
    <row r="124" spans="1:31">
      <c r="A124" s="12"/>
      <c r="B124" s="562"/>
      <c r="C124" s="562"/>
      <c r="D124" s="562"/>
      <c r="E124" s="563"/>
      <c r="F124" s="564"/>
      <c r="G124" s="158"/>
      <c r="H124" s="171"/>
      <c r="I124" s="158"/>
      <c r="J124" s="171"/>
      <c r="K124" s="158"/>
      <c r="L124" s="171"/>
      <c r="M124" s="158"/>
      <c r="N124" s="158"/>
      <c r="O124" s="171"/>
      <c r="P124" s="158"/>
      <c r="AE124" t="str">
        <f>'Les secteurs'!J100</f>
        <v>150001 Banques et filliales</v>
      </c>
    </row>
    <row r="125" spans="1:31" ht="6.95" customHeight="1">
      <c r="A125" s="12"/>
      <c r="B125" s="172"/>
      <c r="C125" s="172"/>
      <c r="D125" s="172"/>
      <c r="E125" s="172"/>
      <c r="F125" s="172"/>
      <c r="G125" s="173"/>
      <c r="H125" s="171"/>
      <c r="I125" s="173"/>
      <c r="J125" s="171"/>
      <c r="K125" s="173"/>
      <c r="L125" s="171"/>
      <c r="M125" s="173"/>
      <c r="N125" s="173"/>
      <c r="O125" s="171"/>
      <c r="P125" s="173"/>
      <c r="AE125" t="str">
        <f>'Les secteurs'!J101</f>
        <v>150002 Assurances et filiales</v>
      </c>
    </row>
    <row r="126" spans="1:31" ht="15">
      <c r="A126" s="12"/>
      <c r="B126" s="144" t="s">
        <v>367</v>
      </c>
      <c r="C126" s="27" t="s">
        <v>368</v>
      </c>
      <c r="D126" s="27"/>
      <c r="E126" s="27"/>
      <c r="F126" s="27"/>
      <c r="G126" s="27"/>
      <c r="H126" s="27"/>
      <c r="I126" s="27"/>
      <c r="J126" s="27"/>
      <c r="K126" s="27"/>
      <c r="L126" s="12"/>
      <c r="M126" s="12"/>
      <c r="N126" s="12"/>
      <c r="O126" s="12"/>
      <c r="P126" s="12"/>
      <c r="AE126" t="str">
        <f>'Les secteurs'!J102</f>
        <v>150003 Maisons de transfert</v>
      </c>
    </row>
    <row r="127" spans="1:31" ht="15">
      <c r="A127" s="12"/>
      <c r="B127" s="12"/>
      <c r="C127" s="12"/>
      <c r="D127" s="12"/>
      <c r="E127" s="12"/>
      <c r="F127" s="557" t="s">
        <v>54</v>
      </c>
      <c r="G127" s="557"/>
      <c r="H127" s="557"/>
      <c r="I127" s="557"/>
      <c r="J127" s="557"/>
      <c r="K127" s="557"/>
      <c r="L127" s="557"/>
      <c r="M127" s="557"/>
      <c r="N127" s="557"/>
      <c r="O127" s="557"/>
      <c r="P127" s="557"/>
      <c r="AE127" t="str">
        <f>'Les secteurs'!J103</f>
        <v>150004 Bureaux de change</v>
      </c>
    </row>
    <row r="128" spans="1:31">
      <c r="A128" s="12"/>
      <c r="B128" s="162" t="s">
        <v>165</v>
      </c>
      <c r="C128" s="174"/>
      <c r="D128" s="164"/>
      <c r="E128" s="565" t="s">
        <v>355</v>
      </c>
      <c r="F128" s="566"/>
      <c r="G128" s="165" t="s">
        <v>355</v>
      </c>
      <c r="H128" s="12"/>
      <c r="I128" s="166" t="s">
        <v>356</v>
      </c>
      <c r="J128" s="12"/>
      <c r="K128" s="166" t="s">
        <v>357</v>
      </c>
      <c r="L128" s="12"/>
      <c r="M128" s="175" t="s">
        <v>358</v>
      </c>
      <c r="N128" s="165" t="s">
        <v>359</v>
      </c>
      <c r="O128" s="157"/>
      <c r="P128" s="243" t="s">
        <v>360</v>
      </c>
      <c r="AE128" t="str">
        <f>'Les secteurs'!J104</f>
        <v>150011 Autres services financiers</v>
      </c>
    </row>
    <row r="129" spans="1:31">
      <c r="A129" s="12"/>
      <c r="B129" s="547"/>
      <c r="C129" s="517"/>
      <c r="D129" s="548"/>
      <c r="E129" s="547" t="s">
        <v>361</v>
      </c>
      <c r="F129" s="548"/>
      <c r="G129" s="167" t="s">
        <v>362</v>
      </c>
      <c r="H129" s="12"/>
      <c r="I129" s="167" t="s">
        <v>363</v>
      </c>
      <c r="J129" s="12"/>
      <c r="K129" s="168" t="s">
        <v>364</v>
      </c>
      <c r="L129" s="12"/>
      <c r="M129" s="169"/>
      <c r="N129" s="169" t="s">
        <v>365</v>
      </c>
      <c r="O129" s="157"/>
      <c r="P129" s="244" t="s">
        <v>366</v>
      </c>
      <c r="AE129" t="str">
        <f>'Les secteurs'!J105</f>
        <v>151001 Services juridiques</v>
      </c>
    </row>
    <row r="130" spans="1:31">
      <c r="A130" s="12"/>
      <c r="B130" s="771"/>
      <c r="C130" s="771"/>
      <c r="D130" s="771"/>
      <c r="E130" s="563"/>
      <c r="F130" s="564"/>
      <c r="G130" s="170"/>
      <c r="H130" s="171" t="s">
        <v>4</v>
      </c>
      <c r="I130" s="158"/>
      <c r="J130" s="171"/>
      <c r="K130" s="158"/>
      <c r="L130" s="171"/>
      <c r="M130" s="158"/>
      <c r="N130" s="158"/>
      <c r="O130" s="171"/>
      <c r="P130" s="158"/>
      <c r="AE130" t="str">
        <f>'Les secteurs'!J106</f>
        <v>151002 Services comptables</v>
      </c>
    </row>
    <row r="131" spans="1:31">
      <c r="A131" s="12"/>
      <c r="B131" s="562"/>
      <c r="C131" s="562"/>
      <c r="D131" s="562"/>
      <c r="E131" s="563"/>
      <c r="F131" s="564"/>
      <c r="G131" s="158"/>
      <c r="H131" s="171"/>
      <c r="I131" s="158"/>
      <c r="J131" s="171"/>
      <c r="K131" s="158"/>
      <c r="L131" s="171"/>
      <c r="M131" s="158"/>
      <c r="N131" s="158"/>
      <c r="O131" s="171"/>
      <c r="P131" s="158"/>
      <c r="AE131" t="str">
        <f>'Les secteurs'!J107</f>
        <v>151003 Services de conseils en gestion</v>
      </c>
    </row>
    <row r="132" spans="1:31">
      <c r="A132" s="12"/>
      <c r="B132" s="562"/>
      <c r="C132" s="562"/>
      <c r="D132" s="562"/>
      <c r="E132" s="563"/>
      <c r="F132" s="564"/>
      <c r="G132" s="158"/>
      <c r="H132" s="171"/>
      <c r="I132" s="158"/>
      <c r="J132" s="171"/>
      <c r="K132" s="158"/>
      <c r="L132" s="171"/>
      <c r="M132" s="158"/>
      <c r="N132" s="158"/>
      <c r="O132" s="171"/>
      <c r="P132" s="158"/>
      <c r="AE132" t="str">
        <f>'Les secteurs'!J108</f>
        <v>151004 Services informatiques</v>
      </c>
    </row>
    <row r="133" spans="1:31">
      <c r="A133" s="12"/>
      <c r="B133" s="562"/>
      <c r="C133" s="562"/>
      <c r="D133" s="562"/>
      <c r="E133" s="563"/>
      <c r="F133" s="564"/>
      <c r="G133" s="158"/>
      <c r="H133" s="171"/>
      <c r="I133" s="158"/>
      <c r="J133" s="171"/>
      <c r="K133" s="158"/>
      <c r="L133" s="171"/>
      <c r="M133" s="158"/>
      <c r="N133" s="158"/>
      <c r="O133" s="171"/>
      <c r="P133" s="158"/>
      <c r="AE133" t="str">
        <f>'Les secteurs'!J109</f>
        <v>151005 Services d'ingénierie</v>
      </c>
    </row>
    <row r="134" spans="1:31">
      <c r="A134" s="12"/>
      <c r="B134" s="562"/>
      <c r="C134" s="562"/>
      <c r="D134" s="562"/>
      <c r="E134" s="563"/>
      <c r="F134" s="564"/>
      <c r="G134" s="158"/>
      <c r="H134" s="171"/>
      <c r="I134" s="158"/>
      <c r="J134" s="171"/>
      <c r="K134" s="158"/>
      <c r="L134" s="171"/>
      <c r="M134" s="158"/>
      <c r="N134" s="158"/>
      <c r="O134" s="171"/>
      <c r="P134" s="158"/>
      <c r="AE134" t="str">
        <f>'Les secteurs'!J110</f>
        <v>151006 Services immobiliers</v>
      </c>
    </row>
    <row r="135" spans="1:31">
      <c r="A135" s="12"/>
      <c r="B135" s="562"/>
      <c r="C135" s="562"/>
      <c r="D135" s="562"/>
      <c r="E135" s="563"/>
      <c r="F135" s="564"/>
      <c r="G135" s="158"/>
      <c r="H135" s="171"/>
      <c r="I135" s="158"/>
      <c r="J135" s="171"/>
      <c r="K135" s="158"/>
      <c r="L135" s="171"/>
      <c r="M135" s="158"/>
      <c r="N135" s="158"/>
      <c r="O135" s="171"/>
      <c r="P135" s="158"/>
      <c r="AE135" t="str">
        <f>'Les secteurs'!J111</f>
        <v>151007 Services de publicité</v>
      </c>
    </row>
    <row r="136" spans="1:31" ht="6.95" customHeight="1">
      <c r="A136" s="12"/>
      <c r="B136" s="172"/>
      <c r="C136" s="172"/>
      <c r="D136" s="172"/>
      <c r="E136" s="172"/>
      <c r="F136" s="172"/>
      <c r="G136" s="173"/>
      <c r="H136" s="171"/>
      <c r="I136" s="173"/>
      <c r="J136" s="171"/>
      <c r="K136" s="173"/>
      <c r="L136" s="171"/>
      <c r="M136" s="173"/>
      <c r="N136" s="173"/>
      <c r="O136" s="171"/>
      <c r="P136" s="173"/>
      <c r="AE136" t="str">
        <f>'Les secteurs'!J112</f>
        <v>151008 Services funéraires</v>
      </c>
    </row>
    <row r="137" spans="1:31" ht="15">
      <c r="A137" s="12"/>
      <c r="B137" s="144" t="s">
        <v>369</v>
      </c>
      <c r="C137" s="27" t="s">
        <v>370</v>
      </c>
      <c r="D137" s="27"/>
      <c r="E137" s="27"/>
      <c r="F137" s="27"/>
      <c r="G137" s="27"/>
      <c r="H137" s="27"/>
      <c r="I137" s="27"/>
      <c r="J137" s="27"/>
      <c r="K137" s="27"/>
      <c r="L137" s="12"/>
      <c r="M137" s="12"/>
      <c r="N137" s="12"/>
      <c r="O137" s="12"/>
      <c r="P137" s="12"/>
      <c r="AE137" t="str">
        <f>'Les secteurs'!J113</f>
        <v>151011 Autres services professionnels</v>
      </c>
    </row>
    <row r="138" spans="1:31" ht="12" customHeight="1">
      <c r="A138" s="12"/>
      <c r="B138" s="12"/>
      <c r="C138" s="12"/>
      <c r="D138" s="12"/>
      <c r="E138" s="12"/>
      <c r="F138" s="176"/>
      <c r="G138" s="176"/>
      <c r="H138" s="176"/>
      <c r="I138" s="176"/>
      <c r="J138" s="176"/>
      <c r="K138" s="567" t="s">
        <v>371</v>
      </c>
      <c r="L138" s="568"/>
      <c r="M138" s="569"/>
      <c r="N138" s="176"/>
      <c r="O138" s="176"/>
      <c r="P138" s="176"/>
      <c r="AE138" t="str">
        <f>'Les secteurs'!J114</f>
        <v>152001 Médecins</v>
      </c>
    </row>
    <row r="139" spans="1:31">
      <c r="A139" s="12"/>
      <c r="B139" s="177"/>
      <c r="C139" s="518" t="s">
        <v>372</v>
      </c>
      <c r="D139" s="518"/>
      <c r="E139" s="518"/>
      <c r="F139" s="522"/>
      <c r="G139" s="570" t="s">
        <v>373</v>
      </c>
      <c r="H139" s="571"/>
      <c r="I139" s="524" t="s">
        <v>374</v>
      </c>
      <c r="J139" s="526"/>
      <c r="K139" s="524" t="s">
        <v>375</v>
      </c>
      <c r="L139" s="526"/>
      <c r="M139" s="178" t="s">
        <v>376</v>
      </c>
      <c r="N139" s="570" t="s">
        <v>377</v>
      </c>
      <c r="O139" s="571"/>
      <c r="P139" s="243" t="s">
        <v>378</v>
      </c>
      <c r="AE139" t="str">
        <f>'Les secteurs'!J115</f>
        <v>152002 Dentistes</v>
      </c>
    </row>
    <row r="140" spans="1:31">
      <c r="A140" s="12"/>
      <c r="B140" s="179"/>
      <c r="C140" s="572" t="s">
        <v>703</v>
      </c>
      <c r="D140" s="572"/>
      <c r="E140" s="572"/>
      <c r="F140" s="573"/>
      <c r="G140" s="521"/>
      <c r="H140" s="522"/>
      <c r="I140" s="521"/>
      <c r="J140" s="522"/>
      <c r="K140" s="582"/>
      <c r="L140" s="584"/>
      <c r="M140" s="169"/>
      <c r="N140" s="570"/>
      <c r="O140" s="571"/>
      <c r="P140" s="169"/>
      <c r="AE140" t="str">
        <f>'Les secteurs'!J116</f>
        <v>152003 Infirmiers</v>
      </c>
    </row>
    <row r="141" spans="1:31">
      <c r="A141" s="12"/>
      <c r="B141" s="180"/>
      <c r="C141" s="574" t="s">
        <v>704</v>
      </c>
      <c r="D141" s="574"/>
      <c r="E141" s="574"/>
      <c r="F141" s="575"/>
      <c r="G141" s="521"/>
      <c r="H141" s="522"/>
      <c r="I141" s="521"/>
      <c r="J141" s="522"/>
      <c r="K141" s="582"/>
      <c r="L141" s="584"/>
      <c r="M141" s="158"/>
      <c r="N141" s="570"/>
      <c r="O141" s="571"/>
      <c r="P141" s="158"/>
      <c r="AE141" t="str">
        <f>'Les secteurs'!J117</f>
        <v>152004 Laboratoires d'analyse</v>
      </c>
    </row>
    <row r="142" spans="1:31">
      <c r="A142" s="12"/>
      <c r="B142" s="180"/>
      <c r="C142" s="574" t="s">
        <v>705</v>
      </c>
      <c r="D142" s="574"/>
      <c r="E142" s="574"/>
      <c r="F142" s="575"/>
      <c r="G142" s="521"/>
      <c r="H142" s="522"/>
      <c r="I142" s="521"/>
      <c r="J142" s="522"/>
      <c r="K142" s="582"/>
      <c r="L142" s="584"/>
      <c r="M142" s="158"/>
      <c r="N142" s="570"/>
      <c r="O142" s="571"/>
      <c r="P142" s="158"/>
      <c r="AE142" t="str">
        <f>'Les secteurs'!J118</f>
        <v>152005 Cliniques</v>
      </c>
    </row>
    <row r="143" spans="1:31">
      <c r="A143" s="12"/>
      <c r="B143" s="180"/>
      <c r="C143" s="574" t="s">
        <v>706</v>
      </c>
      <c r="D143" s="574"/>
      <c r="E143" s="574"/>
      <c r="F143" s="575"/>
      <c r="G143" s="521"/>
      <c r="H143" s="522"/>
      <c r="I143" s="521"/>
      <c r="J143" s="522"/>
      <c r="K143" s="582"/>
      <c r="L143" s="584"/>
      <c r="M143" s="158"/>
      <c r="N143" s="570"/>
      <c r="O143" s="571"/>
      <c r="P143" s="158"/>
      <c r="AE143" t="str">
        <f>'Les secteurs'!J119</f>
        <v>152006 Hopital</v>
      </c>
    </row>
    <row r="144" spans="1:31">
      <c r="A144" s="12"/>
      <c r="B144" s="180"/>
      <c r="C144" s="579"/>
      <c r="D144" s="579"/>
      <c r="E144" s="579"/>
      <c r="F144" s="564"/>
      <c r="G144" s="521"/>
      <c r="H144" s="522"/>
      <c r="I144" s="521"/>
      <c r="J144" s="522"/>
      <c r="K144" s="524"/>
      <c r="L144" s="526"/>
      <c r="M144" s="158"/>
      <c r="N144" s="570"/>
      <c r="O144" s="571"/>
      <c r="P144" s="158"/>
      <c r="AE144" t="str">
        <f>'Les secteurs'!J120</f>
        <v>152011 Autres services méedicaux</v>
      </c>
    </row>
    <row r="145" spans="1:31">
      <c r="A145" s="12"/>
      <c r="B145" s="180"/>
      <c r="C145" s="580" t="s">
        <v>707</v>
      </c>
      <c r="D145" s="580"/>
      <c r="E145" s="580"/>
      <c r="F145" s="581"/>
      <c r="G145" s="521"/>
      <c r="H145" s="522"/>
      <c r="I145" s="521"/>
      <c r="J145" s="522"/>
      <c r="K145" s="524"/>
      <c r="L145" s="526"/>
      <c r="M145" s="158"/>
      <c r="N145" s="570"/>
      <c r="O145" s="571"/>
      <c r="P145" s="158"/>
      <c r="AE145" t="str">
        <f>'Les secteurs'!J121</f>
        <v>153001 Agent d'affaires</v>
      </c>
    </row>
    <row r="146" spans="1:31" ht="6.95" customHeight="1">
      <c r="A146" s="12"/>
      <c r="B146" s="182"/>
      <c r="C146" s="183"/>
      <c r="D146" s="183"/>
      <c r="E146" s="183"/>
      <c r="F146" s="183"/>
      <c r="G146" s="115"/>
      <c r="H146" s="115"/>
      <c r="I146" s="115"/>
      <c r="J146" s="115"/>
      <c r="K146" s="129"/>
      <c r="L146" s="129"/>
      <c r="M146" s="173"/>
      <c r="N146" s="150"/>
      <c r="O146" s="150"/>
      <c r="P146" s="173"/>
      <c r="AE146" t="str">
        <f>'Les secteurs'!J122</f>
        <v>153002 Agents d;assurance</v>
      </c>
    </row>
    <row r="147" spans="1:31" ht="15">
      <c r="A147" s="12"/>
      <c r="B147" s="144" t="s">
        <v>379</v>
      </c>
      <c r="C147" s="27" t="s">
        <v>380</v>
      </c>
      <c r="D147" s="27"/>
      <c r="E147" s="27"/>
      <c r="F147" s="27"/>
      <c r="G147" s="27"/>
      <c r="H147" s="27"/>
      <c r="I147" s="27"/>
      <c r="J147" s="27"/>
      <c r="K147" s="27"/>
      <c r="L147" s="12"/>
      <c r="M147" s="12"/>
      <c r="N147" s="12"/>
      <c r="O147" s="12"/>
      <c r="P147" s="12"/>
      <c r="AE147" t="str">
        <f>'Les secteurs'!J123</f>
        <v>153003 Agents de commerce</v>
      </c>
    </row>
    <row r="148" spans="1:31" ht="15">
      <c r="A148" s="12"/>
      <c r="B148" s="12"/>
      <c r="C148" s="12"/>
      <c r="D148" s="12"/>
      <c r="E148" s="12"/>
      <c r="F148" s="176"/>
      <c r="G148" s="176"/>
      <c r="H148" s="176"/>
      <c r="I148" s="176"/>
      <c r="J148" s="176"/>
      <c r="K148" s="576" t="s">
        <v>381</v>
      </c>
      <c r="L148" s="577"/>
      <c r="M148" s="578"/>
      <c r="N148" s="176"/>
      <c r="O148" s="176"/>
      <c r="P148" s="176"/>
      <c r="AE148" t="str">
        <f>'Les secteurs'!J124</f>
        <v>153004 Agents de manufacture</v>
      </c>
    </row>
    <row r="149" spans="1:31">
      <c r="A149" s="12"/>
      <c r="B149" s="177"/>
      <c r="C149" s="518" t="s">
        <v>372</v>
      </c>
      <c r="D149" s="518"/>
      <c r="E149" s="518"/>
      <c r="F149" s="522"/>
      <c r="G149" s="570" t="s">
        <v>373</v>
      </c>
      <c r="H149" s="571"/>
      <c r="I149" s="524" t="s">
        <v>374</v>
      </c>
      <c r="J149" s="526"/>
      <c r="K149" s="524" t="s">
        <v>375</v>
      </c>
      <c r="L149" s="526"/>
      <c r="M149" s="178" t="s">
        <v>376</v>
      </c>
      <c r="N149" s="570" t="s">
        <v>377</v>
      </c>
      <c r="O149" s="571"/>
      <c r="P149" s="243" t="s">
        <v>378</v>
      </c>
      <c r="AE149" t="str">
        <f>'Les secteurs'!J125</f>
        <v>153005 Agents de lignes aériennes et maritmes</v>
      </c>
    </row>
    <row r="150" spans="1:31">
      <c r="A150" s="12"/>
      <c r="B150" s="524" t="s">
        <v>703</v>
      </c>
      <c r="C150" s="525"/>
      <c r="D150" s="525"/>
      <c r="E150" s="525"/>
      <c r="F150" s="526"/>
      <c r="G150" s="521"/>
      <c r="H150" s="522"/>
      <c r="I150" s="521"/>
      <c r="J150" s="522"/>
      <c r="K150" s="524"/>
      <c r="L150" s="526"/>
      <c r="M150" s="169"/>
      <c r="N150" s="570"/>
      <c r="O150" s="571"/>
      <c r="P150" s="169"/>
      <c r="AE150" t="str">
        <f>'Les secteurs'!J126</f>
        <v>153006 Agents de voyages</v>
      </c>
    </row>
    <row r="151" spans="1:31">
      <c r="A151" s="12"/>
      <c r="B151" s="582" t="s">
        <v>704</v>
      </c>
      <c r="C151" s="583"/>
      <c r="D151" s="583"/>
      <c r="E151" s="583"/>
      <c r="F151" s="584"/>
      <c r="G151" s="521"/>
      <c r="H151" s="522"/>
      <c r="I151" s="521"/>
      <c r="J151" s="522"/>
      <c r="K151" s="524"/>
      <c r="L151" s="526"/>
      <c r="M151" s="158"/>
      <c r="N151" s="570"/>
      <c r="O151" s="571"/>
      <c r="P151" s="158"/>
      <c r="AE151" t="str">
        <f>'Les secteurs'!J127</f>
        <v>153011 Autres services d'agence</v>
      </c>
    </row>
    <row r="152" spans="1:31">
      <c r="A152" s="12"/>
      <c r="B152" s="582" t="s">
        <v>705</v>
      </c>
      <c r="C152" s="583"/>
      <c r="D152" s="583"/>
      <c r="E152" s="583"/>
      <c r="F152" s="584"/>
      <c r="G152" s="521"/>
      <c r="H152" s="522"/>
      <c r="I152" s="521"/>
      <c r="J152" s="522"/>
      <c r="K152" s="524"/>
      <c r="L152" s="526"/>
      <c r="M152" s="158"/>
      <c r="N152" s="570"/>
      <c r="O152" s="571"/>
      <c r="P152" s="158"/>
      <c r="AE152" t="str">
        <f>'Les secteurs'!J128</f>
        <v>154001 Etablissement d'enseignment général</v>
      </c>
    </row>
    <row r="153" spans="1:31">
      <c r="A153" s="12"/>
      <c r="B153" s="582" t="s">
        <v>706</v>
      </c>
      <c r="C153" s="583"/>
      <c r="D153" s="583"/>
      <c r="E153" s="583"/>
      <c r="F153" s="584"/>
      <c r="G153" s="521"/>
      <c r="H153" s="522"/>
      <c r="I153" s="521"/>
      <c r="J153" s="522"/>
      <c r="K153" s="524"/>
      <c r="L153" s="526"/>
      <c r="M153" s="158"/>
      <c r="N153" s="570"/>
      <c r="O153" s="571"/>
      <c r="P153" s="158"/>
      <c r="AE153" t="str">
        <f>'Les secteurs'!J129</f>
        <v>154002 Auto-école</v>
      </c>
    </row>
    <row r="154" spans="1:31">
      <c r="A154" s="12"/>
      <c r="B154" s="563"/>
      <c r="C154" s="579"/>
      <c r="D154" s="579"/>
      <c r="E154" s="579"/>
      <c r="F154" s="564"/>
      <c r="G154" s="521"/>
      <c r="H154" s="522"/>
      <c r="I154" s="521"/>
      <c r="J154" s="522"/>
      <c r="K154" s="524"/>
      <c r="L154" s="526"/>
      <c r="M154" s="158"/>
      <c r="N154" s="570"/>
      <c r="O154" s="571"/>
      <c r="P154" s="158"/>
      <c r="AE154" t="str">
        <f>'Les secteurs'!J130</f>
        <v>154011 Autres établissements d'enseignement</v>
      </c>
    </row>
    <row r="155" spans="1:31">
      <c r="A155" s="12"/>
      <c r="B155" s="563"/>
      <c r="C155" s="579"/>
      <c r="D155" s="579"/>
      <c r="E155" s="579"/>
      <c r="F155" s="564"/>
      <c r="G155" s="521"/>
      <c r="H155" s="522"/>
      <c r="I155" s="521"/>
      <c r="J155" s="522"/>
      <c r="K155" s="524"/>
      <c r="L155" s="526"/>
      <c r="M155" s="158"/>
      <c r="N155" s="570"/>
      <c r="O155" s="571"/>
      <c r="P155" s="158"/>
      <c r="AE155" t="str">
        <f>'Les secteurs'!J131</f>
        <v>155001 Services récréatifs</v>
      </c>
    </row>
    <row r="156" spans="1:31">
      <c r="A156" s="12"/>
      <c r="B156" s="582" t="s">
        <v>707</v>
      </c>
      <c r="C156" s="583"/>
      <c r="D156" s="583"/>
      <c r="E156" s="583"/>
      <c r="F156" s="584"/>
      <c r="G156" s="521"/>
      <c r="H156" s="522"/>
      <c r="I156" s="521"/>
      <c r="J156" s="522"/>
      <c r="K156" s="524"/>
      <c r="L156" s="526"/>
      <c r="M156" s="158"/>
      <c r="N156" s="570"/>
      <c r="O156" s="571"/>
      <c r="P156" s="158"/>
      <c r="AE156" t="str">
        <f>'Les secteurs'!J132</f>
        <v>155002 Services de reparation</v>
      </c>
    </row>
    <row r="157" spans="1:31" ht="6.95" customHeight="1">
      <c r="A157" s="12"/>
      <c r="B157" s="182"/>
      <c r="C157" s="183"/>
      <c r="D157" s="183"/>
      <c r="E157" s="183"/>
      <c r="F157" s="183"/>
      <c r="G157" s="115"/>
      <c r="H157" s="115"/>
      <c r="I157" s="115"/>
      <c r="J157" s="115"/>
      <c r="K157" s="129"/>
      <c r="L157" s="129"/>
      <c r="M157" s="173"/>
      <c r="N157" s="150"/>
      <c r="O157" s="150"/>
      <c r="P157" s="173"/>
      <c r="AE157" t="str">
        <f>'Les secteurs'!J133</f>
        <v>155003 Services de blanchisserie et de teinturerie</v>
      </c>
    </row>
    <row r="158" spans="1:31" ht="15">
      <c r="A158" s="12"/>
      <c r="B158" s="144" t="s">
        <v>382</v>
      </c>
      <c r="C158" s="184" t="s">
        <v>383</v>
      </c>
      <c r="D158" s="27"/>
      <c r="E158" s="27"/>
      <c r="F158" s="27"/>
      <c r="G158" s="27"/>
      <c r="H158" s="27"/>
      <c r="I158" s="27"/>
      <c r="J158" s="27"/>
      <c r="K158" s="27"/>
      <c r="L158" s="12"/>
      <c r="M158" s="12"/>
      <c r="N158" s="12"/>
      <c r="O158" s="12"/>
      <c r="P158" s="12"/>
      <c r="AE158" t="str">
        <f>'Les secteurs'!J134</f>
        <v>155004 Services de coiffure et de soins de beauté</v>
      </c>
    </row>
    <row r="159" spans="1:31" ht="6" customHeight="1">
      <c r="A159" s="12"/>
      <c r="B159" s="12"/>
      <c r="C159" s="12"/>
      <c r="D159" s="12"/>
      <c r="E159" s="12"/>
      <c r="F159" s="176"/>
      <c r="G159" s="176"/>
      <c r="H159" s="176"/>
      <c r="I159" s="176"/>
      <c r="J159" s="176"/>
      <c r="K159" s="176"/>
      <c r="L159" s="176"/>
      <c r="M159" s="176"/>
      <c r="N159" s="176"/>
      <c r="O159" s="176"/>
      <c r="P159" s="176"/>
      <c r="AE159" t="str">
        <f>'Les secteurs'!J135</f>
        <v>155005 Services sanitaires et d'hygiène</v>
      </c>
    </row>
    <row r="160" spans="1:31">
      <c r="A160" s="12"/>
      <c r="B160" s="177"/>
      <c r="C160" s="518"/>
      <c r="D160" s="518"/>
      <c r="E160" s="518"/>
      <c r="F160" s="522"/>
      <c r="G160" s="570" t="s">
        <v>384</v>
      </c>
      <c r="H160" s="571"/>
      <c r="I160" s="565" t="s">
        <v>120</v>
      </c>
      <c r="J160" s="585"/>
      <c r="K160" s="586"/>
      <c r="L160" s="538" t="s">
        <v>55</v>
      </c>
      <c r="M160" s="539"/>
      <c r="N160" s="186" t="s">
        <v>599</v>
      </c>
      <c r="O160" s="185"/>
      <c r="P160" s="160" t="s">
        <v>482</v>
      </c>
      <c r="AE160" t="str">
        <f>'Les secteurs'!J136</f>
        <v>155006 Services vétérinaires</v>
      </c>
    </row>
    <row r="161" spans="1:31" ht="15" customHeight="1">
      <c r="A161" s="12"/>
      <c r="B161" s="778" t="s">
        <v>697</v>
      </c>
      <c r="C161" s="779"/>
      <c r="D161" s="779"/>
      <c r="E161" s="779"/>
      <c r="F161" s="780"/>
      <c r="G161" s="521" t="s">
        <v>385</v>
      </c>
      <c r="H161" s="522"/>
      <c r="I161" s="521"/>
      <c r="J161" s="518"/>
      <c r="K161" s="522"/>
      <c r="L161" s="590" t="s">
        <v>457</v>
      </c>
      <c r="M161" s="591"/>
      <c r="N161" s="186" t="s">
        <v>386</v>
      </c>
      <c r="O161" s="185"/>
      <c r="P161" s="169"/>
      <c r="AE161" t="str">
        <f>'Les secteurs'!J137</f>
        <v>155007 Photographie et photocopie</v>
      </c>
    </row>
    <row r="162" spans="1:31" ht="15" customHeight="1">
      <c r="A162" s="12"/>
      <c r="B162" s="308">
        <v>1</v>
      </c>
      <c r="C162" s="775"/>
      <c r="D162" s="776"/>
      <c r="E162" s="776"/>
      <c r="F162" s="777"/>
      <c r="G162" s="587"/>
      <c r="H162" s="588"/>
      <c r="I162" s="587"/>
      <c r="J162" s="589"/>
      <c r="K162" s="588"/>
      <c r="L162" s="590"/>
      <c r="M162" s="591"/>
      <c r="N162" s="180"/>
      <c r="O162" s="330" t="str">
        <f>IF(N162&lt;=0," ",IF(P162=1,"USD",IF(P162=2,"HTG","erreur--&gt;")))</f>
        <v xml:space="preserve"> </v>
      </c>
      <c r="P162" s="188"/>
      <c r="AE162" t="str">
        <f>'Les secteurs'!J138</f>
        <v>155011 Services divers (categorie autres)</v>
      </c>
    </row>
    <row r="163" spans="1:31" ht="15" customHeight="1">
      <c r="A163" s="12"/>
      <c r="B163" s="309">
        <v>2</v>
      </c>
      <c r="C163" s="582"/>
      <c r="D163" s="583"/>
      <c r="E163" s="583"/>
      <c r="F163" s="584"/>
      <c r="G163" s="772"/>
      <c r="H163" s="773"/>
      <c r="I163" s="772"/>
      <c r="J163" s="774"/>
      <c r="K163" s="773"/>
      <c r="L163" s="590"/>
      <c r="M163" s="591"/>
      <c r="N163" s="180"/>
      <c r="O163" s="189" t="str">
        <f>IF(N163&lt;=0," ",IF(P163=1,"USD",IF(P163=2,"HTG","erreur--&gt;")))</f>
        <v xml:space="preserve"> </v>
      </c>
      <c r="P163" s="188"/>
      <c r="AE163" t="str">
        <f>'Les secteurs'!J139</f>
        <v>156011 Crédit à la consommation</v>
      </c>
    </row>
    <row r="164" spans="1:31" ht="15" customHeight="1">
      <c r="A164" s="12"/>
      <c r="B164" s="310">
        <v>3</v>
      </c>
      <c r="C164" s="580"/>
      <c r="D164" s="580"/>
      <c r="E164" s="580"/>
      <c r="F164" s="581"/>
      <c r="G164" s="772"/>
      <c r="H164" s="773"/>
      <c r="I164" s="772"/>
      <c r="J164" s="774"/>
      <c r="K164" s="773"/>
      <c r="L164" s="590"/>
      <c r="M164" s="591"/>
      <c r="N164" s="180"/>
      <c r="O164" s="189" t="str">
        <f>IF(N164&lt;=0," ",IF(P164=1,"USD",IF(P164=2,"HTG","erreur--&gt;")))</f>
        <v xml:space="preserve"> </v>
      </c>
      <c r="P164" s="188"/>
      <c r="AE164" t="str">
        <f>'Les secteurs'!J140</f>
        <v>160011 A déterminer</v>
      </c>
    </row>
    <row r="165" spans="1:31" ht="15" customHeight="1">
      <c r="A165" s="12"/>
      <c r="B165" s="595" t="s">
        <v>698</v>
      </c>
      <c r="C165" s="574"/>
      <c r="D165" s="574"/>
      <c r="E165" s="574"/>
      <c r="F165" s="575"/>
      <c r="G165" s="781"/>
      <c r="H165" s="782"/>
      <c r="I165" s="781"/>
      <c r="J165" s="783"/>
      <c r="K165" s="782"/>
      <c r="L165" s="590"/>
      <c r="M165" s="591"/>
      <c r="N165" s="401"/>
      <c r="O165" s="190"/>
      <c r="P165" s="158"/>
    </row>
    <row r="166" spans="1:31" ht="15" customHeight="1">
      <c r="A166" s="12"/>
      <c r="B166" s="308">
        <v>1</v>
      </c>
      <c r="C166" s="776"/>
      <c r="D166" s="776"/>
      <c r="E166" s="776"/>
      <c r="F166" s="777"/>
      <c r="G166" s="587"/>
      <c r="H166" s="588"/>
      <c r="I166" s="587"/>
      <c r="J166" s="589"/>
      <c r="K166" s="588"/>
      <c r="L166" s="590"/>
      <c r="M166" s="591"/>
      <c r="N166" s="180"/>
      <c r="O166" s="189" t="str">
        <f>IF(N166&lt;=0," ",IF(P166=1,"USD",IF(P166=2,"HTG","erreur--&gt;")))</f>
        <v xml:space="preserve"> </v>
      </c>
      <c r="P166" s="188"/>
      <c r="AE166" s="413" t="s">
        <v>500</v>
      </c>
    </row>
    <row r="167" spans="1:31" ht="15" customHeight="1">
      <c r="A167" s="12"/>
      <c r="B167" s="309">
        <v>2</v>
      </c>
      <c r="C167" s="583"/>
      <c r="D167" s="583"/>
      <c r="E167" s="583"/>
      <c r="F167" s="584"/>
      <c r="G167" s="772"/>
      <c r="H167" s="773"/>
      <c r="I167" s="772"/>
      <c r="J167" s="774"/>
      <c r="K167" s="773"/>
      <c r="L167" s="590"/>
      <c r="M167" s="591"/>
      <c r="N167" s="180"/>
      <c r="O167" s="189" t="str">
        <f>IF(N167&lt;=0," ",IF(P167=1,"USD",IF(P167=2,"HTG","erreur--&gt;")))</f>
        <v xml:space="preserve"> </v>
      </c>
      <c r="P167" s="188"/>
      <c r="AE167" s="413" t="s">
        <v>501</v>
      </c>
    </row>
    <row r="168" spans="1:31" ht="15" customHeight="1">
      <c r="A168" s="12"/>
      <c r="B168" s="310">
        <v>3</v>
      </c>
      <c r="C168" s="583"/>
      <c r="D168" s="583"/>
      <c r="E168" s="583"/>
      <c r="F168" s="584"/>
      <c r="G168" s="772"/>
      <c r="H168" s="773"/>
      <c r="I168" s="772"/>
      <c r="J168" s="774"/>
      <c r="K168" s="773"/>
      <c r="L168" s="590"/>
      <c r="M168" s="591"/>
      <c r="N168" s="180"/>
      <c r="O168" s="189" t="str">
        <f>IF(N168&lt;=0," ",IF(P168=1,"USD",IF(P168=2,"HTG","erreur--&gt;")))</f>
        <v xml:space="preserve"> </v>
      </c>
      <c r="P168" s="188"/>
      <c r="AE168" s="413" t="s">
        <v>502</v>
      </c>
    </row>
    <row r="169" spans="1:31" ht="15" customHeight="1">
      <c r="A169" s="12"/>
      <c r="B169" s="596" t="s">
        <v>699</v>
      </c>
      <c r="C169" s="580"/>
      <c r="D169" s="580"/>
      <c r="E169" s="580"/>
      <c r="F169" s="581"/>
      <c r="G169" s="772"/>
      <c r="H169" s="773"/>
      <c r="I169" s="772"/>
      <c r="J169" s="774"/>
      <c r="K169" s="773"/>
      <c r="L169" s="590"/>
      <c r="M169" s="591"/>
      <c r="N169" s="180"/>
      <c r="O169" s="190"/>
      <c r="P169" s="158"/>
      <c r="AE169" s="413" t="s">
        <v>503</v>
      </c>
    </row>
    <row r="170" spans="1:31" ht="15" customHeight="1">
      <c r="A170" s="12"/>
      <c r="B170" s="308">
        <v>1</v>
      </c>
      <c r="C170" s="784"/>
      <c r="D170" s="784"/>
      <c r="E170" s="784"/>
      <c r="F170" s="785"/>
      <c r="G170" s="587"/>
      <c r="H170" s="588"/>
      <c r="I170" s="587"/>
      <c r="J170" s="589"/>
      <c r="K170" s="588"/>
      <c r="L170" s="590"/>
      <c r="M170" s="591"/>
      <c r="N170" s="180"/>
      <c r="O170" s="189" t="str">
        <f>IF(N170&lt;=0," ",IF(P170=1,"USD",IF(P170=2,"HTG","erreur--&gt;")))</f>
        <v xml:space="preserve"> </v>
      </c>
      <c r="P170" s="188"/>
      <c r="AE170" s="413" t="s">
        <v>504</v>
      </c>
    </row>
    <row r="171" spans="1:31" ht="15" customHeight="1">
      <c r="A171" s="12"/>
      <c r="B171" s="309">
        <v>2</v>
      </c>
      <c r="C171" s="784"/>
      <c r="D171" s="784"/>
      <c r="E171" s="784"/>
      <c r="F171" s="785"/>
      <c r="G171" s="587"/>
      <c r="H171" s="588"/>
      <c r="I171" s="587"/>
      <c r="J171" s="589"/>
      <c r="K171" s="588"/>
      <c r="L171" s="590"/>
      <c r="M171" s="591"/>
      <c r="N171" s="180"/>
      <c r="O171" s="189" t="str">
        <f>IF(N171&lt;=0," ",IF(P171=1,"USD",IF(P171=2,"HTG","erreur--&gt;")))</f>
        <v xml:space="preserve"> </v>
      </c>
      <c r="P171" s="188"/>
    </row>
    <row r="172" spans="1:31" ht="15" customHeight="1">
      <c r="A172" s="12"/>
      <c r="B172" s="310">
        <v>3</v>
      </c>
      <c r="C172" s="784"/>
      <c r="D172" s="784"/>
      <c r="E172" s="784"/>
      <c r="F172" s="785"/>
      <c r="G172" s="587"/>
      <c r="H172" s="588"/>
      <c r="I172" s="587"/>
      <c r="J172" s="589"/>
      <c r="K172" s="588"/>
      <c r="L172" s="590"/>
      <c r="M172" s="591"/>
      <c r="N172" s="180"/>
      <c r="O172" s="189" t="str">
        <f>IF(N172&lt;=0," ",IF(P172=1,"USD",IF(P172=2,"HTG","erreur--&gt;")))</f>
        <v xml:space="preserve"> </v>
      </c>
      <c r="P172" s="188"/>
    </row>
    <row r="173" spans="1:31" ht="15" customHeight="1">
      <c r="A173" s="12"/>
      <c r="B173" s="191" t="s">
        <v>358</v>
      </c>
      <c r="C173" s="192"/>
      <c r="D173" s="192"/>
      <c r="E173" s="192"/>
      <c r="F173" s="193"/>
      <c r="G173" s="772"/>
      <c r="H173" s="773"/>
      <c r="I173" s="772"/>
      <c r="J173" s="774"/>
      <c r="K173" s="773"/>
      <c r="L173" s="590"/>
      <c r="M173" s="591"/>
      <c r="N173" s="180"/>
      <c r="O173" s="190"/>
      <c r="P173" s="158"/>
    </row>
    <row r="174" spans="1:31" ht="15" customHeight="1">
      <c r="A174" s="12"/>
      <c r="B174" s="308">
        <v>1</v>
      </c>
      <c r="C174" s="580"/>
      <c r="D174" s="580"/>
      <c r="E174" s="580"/>
      <c r="F174" s="581"/>
      <c r="G174" s="772"/>
      <c r="H174" s="773"/>
      <c r="I174" s="772"/>
      <c r="J174" s="774"/>
      <c r="K174" s="773"/>
      <c r="L174" s="590"/>
      <c r="M174" s="591"/>
      <c r="N174" s="180"/>
      <c r="O174" s="189" t="str">
        <f>IF(N174&lt;=0," ",IF(P174=1,"USD",IF(P174=2,"HTG","erreur--&gt;")))</f>
        <v xml:space="preserve"> </v>
      </c>
      <c r="P174" s="188"/>
    </row>
    <row r="175" spans="1:31" ht="15" customHeight="1">
      <c r="A175" s="12"/>
      <c r="B175" s="309">
        <v>2</v>
      </c>
      <c r="C175" s="580"/>
      <c r="D175" s="580"/>
      <c r="E175" s="580"/>
      <c r="F175" s="581"/>
      <c r="G175" s="772"/>
      <c r="H175" s="773"/>
      <c r="I175" s="772"/>
      <c r="J175" s="774"/>
      <c r="K175" s="773"/>
      <c r="L175" s="590"/>
      <c r="M175" s="591"/>
      <c r="N175" s="180"/>
      <c r="O175" s="189" t="str">
        <f>IF(N175&lt;=0," ",IF(P175=1,"USD",IF(P175=2,"HTG","erreur--&gt;")))</f>
        <v xml:space="preserve"> </v>
      </c>
      <c r="P175" s="188"/>
    </row>
    <row r="176" spans="1:31" ht="15" customHeight="1">
      <c r="A176" s="12"/>
      <c r="B176" s="310">
        <v>3</v>
      </c>
      <c r="C176" s="580"/>
      <c r="D176" s="580"/>
      <c r="E176" s="580"/>
      <c r="F176" s="581"/>
      <c r="G176" s="772"/>
      <c r="H176" s="773"/>
      <c r="I176" s="772"/>
      <c r="J176" s="774"/>
      <c r="K176" s="773"/>
      <c r="L176" s="590"/>
      <c r="M176" s="591"/>
      <c r="N176" s="180"/>
      <c r="O176" s="189" t="str">
        <f>IF(N176&lt;=0," ",IF(P176=1,"USD",IF(P176=2,"HTG","erreur--&gt;")))</f>
        <v xml:space="preserve"> </v>
      </c>
      <c r="P176" s="188"/>
    </row>
    <row r="177" spans="1:16" ht="15" customHeight="1">
      <c r="A177" s="12"/>
      <c r="B177" s="596" t="s">
        <v>700</v>
      </c>
      <c r="C177" s="580"/>
      <c r="D177" s="580"/>
      <c r="E177" s="580"/>
      <c r="F177" s="581"/>
      <c r="G177" s="772"/>
      <c r="H177" s="773"/>
      <c r="I177" s="772"/>
      <c r="J177" s="774"/>
      <c r="K177" s="773"/>
      <c r="L177" s="590"/>
      <c r="M177" s="591"/>
      <c r="N177" s="180"/>
      <c r="O177" s="190"/>
      <c r="P177" s="158"/>
    </row>
    <row r="178" spans="1:16" ht="15" customHeight="1">
      <c r="A178" s="12"/>
      <c r="B178" s="308">
        <v>1</v>
      </c>
      <c r="C178" s="580"/>
      <c r="D178" s="580"/>
      <c r="E178" s="580"/>
      <c r="F178" s="581"/>
      <c r="G178" s="772"/>
      <c r="H178" s="773"/>
      <c r="I178" s="772"/>
      <c r="J178" s="774"/>
      <c r="K178" s="773"/>
      <c r="L178" s="590"/>
      <c r="M178" s="591"/>
      <c r="N178" s="180"/>
      <c r="O178" s="189" t="str">
        <f>IF(N178&lt;=0," ",IF(P178=1,"USD",IF(P178=2,"HTG","erreur--&gt;")))</f>
        <v xml:space="preserve"> </v>
      </c>
      <c r="P178" s="188"/>
    </row>
    <row r="179" spans="1:16" ht="15" customHeight="1">
      <c r="A179" s="12"/>
      <c r="B179" s="309">
        <v>2</v>
      </c>
      <c r="C179" s="580"/>
      <c r="D179" s="580"/>
      <c r="E179" s="580"/>
      <c r="F179" s="581"/>
      <c r="G179" s="772"/>
      <c r="H179" s="773"/>
      <c r="I179" s="772"/>
      <c r="J179" s="774"/>
      <c r="K179" s="773"/>
      <c r="L179" s="590"/>
      <c r="M179" s="591"/>
      <c r="N179" s="180"/>
      <c r="O179" s="189" t="str">
        <f>IF(N179&lt;=0," ",IF(P179=1,"USD",IF(P179=2,"HTG","erreur--&gt;")))</f>
        <v xml:space="preserve"> </v>
      </c>
      <c r="P179" s="188"/>
    </row>
    <row r="180" spans="1:16" ht="15" customHeight="1">
      <c r="A180" s="12"/>
      <c r="B180" s="310">
        <v>3</v>
      </c>
      <c r="C180" s="580"/>
      <c r="D180" s="580"/>
      <c r="E180" s="580"/>
      <c r="F180" s="581"/>
      <c r="G180" s="772"/>
      <c r="H180" s="773"/>
      <c r="I180" s="772"/>
      <c r="J180" s="774"/>
      <c r="K180" s="773"/>
      <c r="L180" s="590"/>
      <c r="M180" s="591"/>
      <c r="N180" s="180"/>
      <c r="O180" s="189" t="str">
        <f>IF(N180&lt;=0," ",IF(P180=1,"USD",IF(P180=2,"HTG","erreur--&gt;")))</f>
        <v xml:space="preserve"> </v>
      </c>
      <c r="P180" s="188"/>
    </row>
    <row r="181" spans="1:16">
      <c r="A181" s="12"/>
      <c r="B181" s="596" t="s">
        <v>700</v>
      </c>
      <c r="C181" s="580"/>
      <c r="D181" s="580"/>
      <c r="E181" s="580"/>
      <c r="F181" s="581"/>
      <c r="G181" s="772"/>
      <c r="H181" s="773"/>
      <c r="I181" s="772"/>
      <c r="J181" s="774"/>
      <c r="K181" s="773"/>
      <c r="L181" s="590"/>
      <c r="M181" s="591"/>
      <c r="N181" s="180"/>
      <c r="O181" s="190"/>
      <c r="P181" s="158"/>
    </row>
    <row r="182" spans="1:16">
      <c r="A182" s="12"/>
      <c r="B182" s="308">
        <v>1</v>
      </c>
      <c r="C182" s="580"/>
      <c r="D182" s="580"/>
      <c r="E182" s="580"/>
      <c r="F182" s="581"/>
      <c r="G182" s="587"/>
      <c r="H182" s="588"/>
      <c r="I182" s="587"/>
      <c r="J182" s="589"/>
      <c r="K182" s="588"/>
      <c r="L182" s="590"/>
      <c r="M182" s="591"/>
      <c r="N182" s="180"/>
      <c r="O182" s="189" t="str">
        <f>IF(N182&lt;=0," ",IF(P182=1,"USD",IF(P182=2,"HTG","erreur--&gt;")))</f>
        <v xml:space="preserve"> </v>
      </c>
      <c r="P182" s="188"/>
    </row>
    <row r="183" spans="1:16">
      <c r="A183" s="12"/>
      <c r="B183" s="309">
        <v>2</v>
      </c>
      <c r="C183" s="580"/>
      <c r="D183" s="580"/>
      <c r="E183" s="580"/>
      <c r="F183" s="581"/>
      <c r="G183" s="772"/>
      <c r="H183" s="773"/>
      <c r="I183" s="772"/>
      <c r="J183" s="774"/>
      <c r="K183" s="773"/>
      <c r="L183" s="590"/>
      <c r="M183" s="591"/>
      <c r="N183" s="180"/>
      <c r="O183" s="189" t="str">
        <f>IF(N183&lt;=0," ",IF(P183=1,"USD",IF(P183=2,"HTG","erreur--&gt;")))</f>
        <v xml:space="preserve"> </v>
      </c>
      <c r="P183" s="188"/>
    </row>
    <row r="184" spans="1:16">
      <c r="A184" s="12"/>
      <c r="B184" s="310">
        <v>3</v>
      </c>
      <c r="C184" s="580"/>
      <c r="D184" s="580"/>
      <c r="E184" s="580"/>
      <c r="F184" s="581"/>
      <c r="G184" s="772"/>
      <c r="H184" s="773"/>
      <c r="I184" s="772"/>
      <c r="J184" s="774"/>
      <c r="K184" s="773"/>
      <c r="L184" s="590"/>
      <c r="M184" s="591"/>
      <c r="N184" s="180"/>
      <c r="O184" s="189" t="str">
        <f>IF(N184&lt;=0," ",IF(P184=1,"USD",IF(P184=2,"HTG","erreur--&gt;")))</f>
        <v xml:space="preserve"> </v>
      </c>
      <c r="P184" s="188"/>
    </row>
    <row r="185" spans="1:16">
      <c r="A185" s="12"/>
      <c r="B185" s="12"/>
      <c r="C185" s="12"/>
      <c r="D185" s="12"/>
      <c r="E185" s="12"/>
      <c r="F185" s="12"/>
      <c r="G185" s="12"/>
      <c r="H185" s="12"/>
      <c r="I185" s="12"/>
      <c r="J185" s="12"/>
      <c r="K185" s="12"/>
      <c r="L185" s="12"/>
      <c r="M185" s="12"/>
      <c r="N185" s="12"/>
      <c r="O185" s="12"/>
      <c r="P185" s="12"/>
    </row>
    <row r="186" spans="1:16" ht="21.75" thickBot="1">
      <c r="A186" s="12"/>
      <c r="B186" s="12"/>
      <c r="C186" s="12"/>
      <c r="D186" s="108" t="s">
        <v>387</v>
      </c>
      <c r="E186" s="12"/>
      <c r="F186" s="12"/>
      <c r="G186" s="12"/>
      <c r="H186" s="12"/>
      <c r="I186" s="12"/>
      <c r="J186" s="12"/>
      <c r="K186" s="12"/>
      <c r="L186" s="12"/>
      <c r="M186" s="12"/>
      <c r="N186" s="12"/>
      <c r="O186" s="12"/>
      <c r="P186" s="12"/>
    </row>
    <row r="187" spans="1:16" ht="21">
      <c r="A187" s="12"/>
      <c r="B187" s="122"/>
      <c r="C187" s="112"/>
      <c r="D187" s="194"/>
      <c r="E187" s="112"/>
      <c r="F187" s="112"/>
      <c r="G187" s="112"/>
      <c r="H187" s="112"/>
      <c r="I187" s="112"/>
      <c r="J187" s="112"/>
      <c r="K187" s="112"/>
      <c r="L187" s="112"/>
      <c r="M187" s="112"/>
      <c r="N187" s="112"/>
      <c r="O187" s="112"/>
      <c r="P187" s="123"/>
    </row>
    <row r="188" spans="1:16">
      <c r="A188" s="12"/>
      <c r="B188" s="124"/>
      <c r="C188" s="114" t="s">
        <v>107</v>
      </c>
      <c r="D188" s="27"/>
      <c r="E188" s="127" t="s">
        <v>388</v>
      </c>
      <c r="F188" s="127"/>
      <c r="G188" s="127"/>
      <c r="H188" s="127"/>
      <c r="I188" s="127"/>
      <c r="J188" s="604"/>
      <c r="K188" s="605"/>
      <c r="L188" s="605"/>
      <c r="M188" s="605"/>
      <c r="N188" s="605"/>
      <c r="O188" s="606"/>
      <c r="P188" s="116"/>
    </row>
    <row r="189" spans="1:16">
      <c r="A189" s="12"/>
      <c r="B189" s="124"/>
      <c r="C189" s="114"/>
      <c r="D189" s="27"/>
      <c r="E189" s="127"/>
      <c r="F189" s="127"/>
      <c r="G189" s="127"/>
      <c r="H189" s="127"/>
      <c r="I189" s="127"/>
      <c r="J189" s="607"/>
      <c r="K189" s="608"/>
      <c r="L189" s="608"/>
      <c r="M189" s="608"/>
      <c r="N189" s="608"/>
      <c r="O189" s="609"/>
      <c r="P189" s="116"/>
    </row>
    <row r="190" spans="1:16">
      <c r="A190" s="12"/>
      <c r="B190" s="124"/>
      <c r="C190" s="114"/>
      <c r="D190" s="27"/>
      <c r="E190" s="127"/>
      <c r="F190" s="127"/>
      <c r="G190" s="127"/>
      <c r="H190" s="127"/>
      <c r="I190" s="127"/>
      <c r="J190" s="610"/>
      <c r="K190" s="611"/>
      <c r="L190" s="611"/>
      <c r="M190" s="611"/>
      <c r="N190" s="611"/>
      <c r="O190" s="612"/>
      <c r="P190" s="116"/>
    </row>
    <row r="191" spans="1:16">
      <c r="A191" s="12"/>
      <c r="B191" s="124"/>
      <c r="C191" s="114"/>
      <c r="D191" s="27"/>
      <c r="E191" s="27"/>
      <c r="F191" s="27"/>
      <c r="G191" s="27"/>
      <c r="H191" s="27"/>
      <c r="I191" s="27"/>
      <c r="J191" s="27"/>
      <c r="K191" s="27"/>
      <c r="L191" s="27"/>
      <c r="M191" s="27"/>
      <c r="N191" s="27"/>
      <c r="O191" s="27"/>
      <c r="P191" s="116"/>
    </row>
    <row r="192" spans="1:16">
      <c r="A192" s="12"/>
      <c r="B192" s="124"/>
      <c r="C192" s="114" t="s">
        <v>109</v>
      </c>
      <c r="D192" s="27"/>
      <c r="E192" s="27" t="s">
        <v>389</v>
      </c>
      <c r="F192" s="27"/>
      <c r="G192" s="27"/>
      <c r="H192" s="27"/>
      <c r="I192" s="27"/>
      <c r="J192" s="613"/>
      <c r="K192" s="614"/>
      <c r="L192" s="614"/>
      <c r="M192" s="614"/>
      <c r="N192" s="614"/>
      <c r="O192" s="615"/>
      <c r="P192" s="116"/>
    </row>
    <row r="193" spans="1:16">
      <c r="A193" s="12"/>
      <c r="B193" s="124"/>
      <c r="C193" s="114"/>
      <c r="D193" s="27"/>
      <c r="E193" s="27" t="s">
        <v>390</v>
      </c>
      <c r="F193" s="27"/>
      <c r="G193" s="27"/>
      <c r="H193" s="27"/>
      <c r="I193" s="27"/>
      <c r="J193" s="616"/>
      <c r="K193" s="617"/>
      <c r="L193" s="617"/>
      <c r="M193" s="617"/>
      <c r="N193" s="617"/>
      <c r="O193" s="618"/>
      <c r="P193" s="116"/>
    </row>
    <row r="194" spans="1:16">
      <c r="A194" s="12"/>
      <c r="B194" s="124"/>
      <c r="C194" s="114"/>
      <c r="D194" s="27"/>
      <c r="E194" s="12"/>
      <c r="F194" s="27"/>
      <c r="G194" s="27"/>
      <c r="H194" s="27"/>
      <c r="I194" s="27"/>
      <c r="J194" s="27"/>
      <c r="K194" s="27"/>
      <c r="L194" s="27"/>
      <c r="M194" s="27"/>
      <c r="N194" s="27"/>
      <c r="O194" s="27"/>
      <c r="P194" s="116"/>
    </row>
    <row r="195" spans="1:16">
      <c r="A195" s="12"/>
      <c r="B195" s="124"/>
      <c r="C195" s="12"/>
      <c r="D195" s="12"/>
      <c r="E195" s="12"/>
      <c r="F195" s="12"/>
      <c r="G195" s="127"/>
      <c r="H195" s="127"/>
      <c r="I195" s="127"/>
      <c r="J195" s="613"/>
      <c r="K195" s="614"/>
      <c r="L195" s="614"/>
      <c r="M195" s="614"/>
      <c r="N195" s="614"/>
      <c r="O195" s="615"/>
      <c r="P195" s="116"/>
    </row>
    <row r="196" spans="1:16">
      <c r="A196" s="12"/>
      <c r="B196" s="124"/>
      <c r="C196" s="114" t="s">
        <v>111</v>
      </c>
      <c r="D196" s="27"/>
      <c r="E196" s="127" t="s">
        <v>391</v>
      </c>
      <c r="F196" s="127"/>
      <c r="G196" s="127"/>
      <c r="H196" s="127"/>
      <c r="I196" s="127"/>
      <c r="J196" s="616"/>
      <c r="K196" s="617"/>
      <c r="L196" s="617"/>
      <c r="M196" s="617"/>
      <c r="N196" s="617"/>
      <c r="O196" s="618"/>
      <c r="P196" s="116"/>
    </row>
    <row r="197" spans="1:16">
      <c r="A197" s="12"/>
      <c r="B197" s="124"/>
      <c r="C197" s="114"/>
      <c r="D197" s="27"/>
      <c r="E197" s="127"/>
      <c r="F197" s="127"/>
      <c r="G197" s="127"/>
      <c r="H197" s="127"/>
      <c r="I197" s="127"/>
      <c r="J197" s="128"/>
      <c r="K197" s="128"/>
      <c r="L197" s="128"/>
      <c r="M197" s="128"/>
      <c r="N197" s="128"/>
      <c r="O197" s="128"/>
      <c r="P197" s="116"/>
    </row>
    <row r="198" spans="1:16" ht="18" customHeight="1">
      <c r="A198" s="12"/>
      <c r="B198" s="124"/>
      <c r="C198" s="114" t="s">
        <v>113</v>
      </c>
      <c r="D198" s="27"/>
      <c r="E198" s="141" t="s">
        <v>80</v>
      </c>
      <c r="F198" s="127"/>
      <c r="G198" s="619" t="str">
        <f>IF(I198="monnaie","Erreur!"," ")</f>
        <v xml:space="preserve"> </v>
      </c>
      <c r="H198" s="619"/>
      <c r="I198" s="249" t="str">
        <f>IF(J198&lt;=0," ",IF(N198=1,"USD",IF(N198=2,"HTG","Monnaie")))</f>
        <v xml:space="preserve"> </v>
      </c>
      <c r="J198" s="620"/>
      <c r="K198" s="621"/>
      <c r="L198" s="622"/>
      <c r="M198" s="196" t="s">
        <v>392</v>
      </c>
      <c r="N198" s="197"/>
      <c r="O198" s="623" t="str">
        <f>IF(J198&lt;=0," ",CONCATENATE(G198," ",I198," ",I199))</f>
        <v xml:space="preserve"> </v>
      </c>
      <c r="P198" s="624"/>
    </row>
    <row r="199" spans="1:16">
      <c r="A199" s="12"/>
      <c r="B199" s="124"/>
      <c r="C199" s="114"/>
      <c r="D199" s="27"/>
      <c r="E199" s="27"/>
      <c r="F199" s="27"/>
      <c r="G199" s="27"/>
      <c r="H199" s="27"/>
      <c r="I199" s="195" t="str">
        <f>IF(I198="Monnaie","inconnue"," ")</f>
        <v xml:space="preserve"> </v>
      </c>
      <c r="J199" s="27"/>
      <c r="K199" s="27"/>
      <c r="L199" s="27"/>
      <c r="M199" s="27"/>
      <c r="N199" s="27"/>
      <c r="O199" s="27"/>
      <c r="P199" s="116"/>
    </row>
    <row r="200" spans="1:16">
      <c r="A200" s="12"/>
      <c r="B200" s="124"/>
      <c r="C200" s="114" t="s">
        <v>115</v>
      </c>
      <c r="D200" s="27"/>
      <c r="E200" s="27" t="s">
        <v>393</v>
      </c>
      <c r="F200" s="27"/>
      <c r="G200" s="27"/>
      <c r="H200" s="27"/>
      <c r="I200" s="27"/>
      <c r="J200" s="602" t="s">
        <v>155</v>
      </c>
      <c r="K200" s="602"/>
      <c r="L200" s="27"/>
      <c r="M200" s="181" t="s">
        <v>495</v>
      </c>
      <c r="N200" s="125"/>
      <c r="O200" s="586" t="s">
        <v>495</v>
      </c>
      <c r="P200" s="786"/>
    </row>
    <row r="201" spans="1:16">
      <c r="A201" s="12"/>
      <c r="B201" s="124"/>
      <c r="C201" s="114"/>
      <c r="D201" s="27"/>
      <c r="E201" s="27"/>
      <c r="F201" s="27"/>
      <c r="G201" s="27"/>
      <c r="H201" s="27"/>
      <c r="I201" s="27"/>
      <c r="J201" s="129"/>
      <c r="K201" s="129"/>
      <c r="L201" s="27"/>
      <c r="M201" s="181" t="s">
        <v>394</v>
      </c>
      <c r="N201" s="125"/>
      <c r="O201" s="586" t="s">
        <v>395</v>
      </c>
      <c r="P201" s="786"/>
    </row>
    <row r="202" spans="1:16">
      <c r="A202" s="12"/>
      <c r="B202" s="124"/>
      <c r="C202" s="27"/>
      <c r="D202" s="27"/>
      <c r="E202" s="549" t="s">
        <v>670</v>
      </c>
      <c r="F202" s="549"/>
      <c r="G202" s="549"/>
      <c r="H202" s="549"/>
      <c r="I202" s="27"/>
      <c r="J202" s="787">
        <f>HLOOKUP(2009,'Chiffres reconvertis1'!B4:F6,3,FALSE)</f>
        <v>0</v>
      </c>
      <c r="K202" s="788"/>
      <c r="L202" s="27"/>
      <c r="M202" s="333"/>
      <c r="N202" s="320" t="str">
        <f>O198</f>
        <v xml:space="preserve"> </v>
      </c>
      <c r="O202" s="789"/>
      <c r="P202" s="790"/>
    </row>
    <row r="203" spans="1:16" ht="15">
      <c r="A203" s="12"/>
      <c r="B203" s="124"/>
      <c r="C203" s="27"/>
      <c r="D203" s="27"/>
      <c r="E203" s="552" t="s">
        <v>102</v>
      </c>
      <c r="F203" s="552"/>
      <c r="G203" s="552"/>
      <c r="H203" s="552"/>
      <c r="I203" s="27"/>
      <c r="J203" s="797" t="e">
        <f>HLOOKUP(2009,'Chiffres reconvertis1'!B4:F38,35,FALSE)/HLOOKUP(2009,'Chiffres reconvertis1'!B4:F6,3,FALSE)</f>
        <v>#DIV/0!</v>
      </c>
      <c r="K203" s="798"/>
      <c r="L203" s="331"/>
      <c r="M203" s="332"/>
      <c r="N203" s="200"/>
      <c r="O203" s="799"/>
      <c r="P203" s="800"/>
    </row>
    <row r="204" spans="1:16" ht="15">
      <c r="A204" s="12"/>
      <c r="B204" s="124"/>
      <c r="C204" s="27"/>
      <c r="D204" s="27"/>
      <c r="E204" s="801" t="s">
        <v>671</v>
      </c>
      <c r="F204" s="801"/>
      <c r="G204" s="801"/>
      <c r="H204" s="801"/>
      <c r="I204" s="27"/>
      <c r="J204" s="787">
        <f>HLOOKUP(2009,'Chiffres reconvertis1'!B45:F47,3,FALSE)</f>
        <v>0</v>
      </c>
      <c r="K204" s="788"/>
      <c r="L204" s="331"/>
      <c r="M204" s="333"/>
      <c r="N204" s="200"/>
      <c r="O204" s="793"/>
      <c r="P204" s="794"/>
    </row>
    <row r="205" spans="1:16" ht="15">
      <c r="A205" s="12"/>
      <c r="B205" s="124"/>
      <c r="C205" s="27"/>
      <c r="D205" s="27"/>
      <c r="E205" s="552" t="s">
        <v>672</v>
      </c>
      <c r="F205" s="552"/>
      <c r="G205" s="552"/>
      <c r="H205" s="552"/>
      <c r="I205" s="27"/>
      <c r="J205" s="791"/>
      <c r="K205" s="792"/>
      <c r="L205" s="331"/>
      <c r="M205" s="333"/>
      <c r="N205" s="200"/>
      <c r="O205" s="793"/>
      <c r="P205" s="794"/>
    </row>
    <row r="206" spans="1:16" ht="15">
      <c r="A206" s="12"/>
      <c r="B206" s="124"/>
      <c r="C206" s="27"/>
      <c r="D206" s="27"/>
      <c r="E206" s="550" t="s">
        <v>396</v>
      </c>
      <c r="F206" s="550"/>
      <c r="G206" s="550"/>
      <c r="H206" s="550"/>
      <c r="I206" s="27"/>
      <c r="J206" s="795" t="e">
        <f>HLOOKUP(2009,'Chiffres reconvertis2'!B60:F62,3,FALSE)</f>
        <v>#DIV/0!</v>
      </c>
      <c r="K206" s="796"/>
      <c r="L206" s="331"/>
      <c r="M206" s="333"/>
      <c r="N206" s="200"/>
      <c r="O206" s="793"/>
      <c r="P206" s="794"/>
    </row>
    <row r="207" spans="1:16" ht="15">
      <c r="A207" s="12"/>
      <c r="B207" s="124"/>
      <c r="C207" s="27"/>
      <c r="D207" s="27"/>
      <c r="E207" s="552" t="s">
        <v>673</v>
      </c>
      <c r="F207" s="552"/>
      <c r="G207" s="552"/>
      <c r="H207" s="552"/>
      <c r="I207" s="27"/>
      <c r="J207" s="804"/>
      <c r="K207" s="805"/>
      <c r="L207" s="331"/>
      <c r="M207" s="333"/>
      <c r="N207" s="200"/>
      <c r="O207" s="793"/>
      <c r="P207" s="794"/>
    </row>
    <row r="208" spans="1:16" ht="15">
      <c r="A208" s="12"/>
      <c r="B208" s="124"/>
      <c r="C208" s="27"/>
      <c r="D208" s="27"/>
      <c r="E208" s="552" t="s">
        <v>496</v>
      </c>
      <c r="F208" s="552"/>
      <c r="G208" s="552"/>
      <c r="H208" s="552"/>
      <c r="I208" s="27"/>
      <c r="J208" s="804"/>
      <c r="K208" s="805"/>
      <c r="L208" s="331"/>
      <c r="M208" s="333"/>
      <c r="N208" s="200"/>
      <c r="O208" s="793"/>
      <c r="P208" s="794"/>
    </row>
    <row r="209" spans="1:16" ht="15">
      <c r="A209" s="12"/>
      <c r="B209" s="124"/>
      <c r="C209" s="27"/>
      <c r="D209" s="27"/>
      <c r="E209" s="552" t="s">
        <v>343</v>
      </c>
      <c r="F209" s="552"/>
      <c r="G209" s="552"/>
      <c r="H209" s="552"/>
      <c r="I209" s="27"/>
      <c r="J209" s="802">
        <v>0</v>
      </c>
      <c r="K209" s="803"/>
      <c r="L209" s="331"/>
      <c r="M209" s="333"/>
      <c r="N209" s="200"/>
      <c r="O209" s="793"/>
      <c r="P209" s="794"/>
    </row>
    <row r="210" spans="1:16" ht="15">
      <c r="A210" s="12"/>
      <c r="B210" s="124"/>
      <c r="C210" s="27"/>
      <c r="D210" s="27"/>
      <c r="E210" s="527" t="s">
        <v>493</v>
      </c>
      <c r="F210" s="527"/>
      <c r="G210" s="527"/>
      <c r="H210" s="527"/>
      <c r="I210" s="27"/>
      <c r="J210" s="804"/>
      <c r="K210" s="805"/>
      <c r="L210" s="331"/>
      <c r="M210" s="333"/>
      <c r="N210" s="200"/>
      <c r="O210" s="793"/>
      <c r="P210" s="794"/>
    </row>
    <row r="211" spans="1:16" ht="15.75" thickBot="1">
      <c r="A211" s="12"/>
      <c r="B211" s="119"/>
      <c r="C211" s="120"/>
      <c r="D211" s="120"/>
      <c r="E211" s="317" t="s">
        <v>494</v>
      </c>
      <c r="F211" s="120"/>
      <c r="G211" s="120"/>
      <c r="H211" s="120"/>
      <c r="I211" s="120"/>
      <c r="J211" s="544"/>
      <c r="K211" s="543"/>
      <c r="L211" s="331"/>
      <c r="M211" s="334"/>
      <c r="N211" s="211"/>
      <c r="O211" s="806"/>
      <c r="P211" s="807"/>
    </row>
    <row r="212" spans="1:16" ht="15.75" thickBot="1">
      <c r="A212" s="12"/>
      <c r="B212" s="12"/>
      <c r="C212" s="27"/>
      <c r="D212" s="527"/>
      <c r="E212" s="527"/>
      <c r="F212" s="527"/>
      <c r="G212" s="527"/>
      <c r="H212" s="527"/>
      <c r="I212" s="27"/>
      <c r="J212" s="597"/>
      <c r="K212" s="597"/>
      <c r="L212" s="27"/>
      <c r="M212" s="598"/>
      <c r="N212" s="598"/>
      <c r="O212" s="27"/>
      <c r="P212" s="27"/>
    </row>
    <row r="213" spans="1:16" ht="15">
      <c r="A213" s="12"/>
      <c r="B213" s="122"/>
      <c r="C213" s="201" t="s">
        <v>123</v>
      </c>
      <c r="D213" s="112"/>
      <c r="E213" s="202" t="s">
        <v>397</v>
      </c>
      <c r="F213" s="112"/>
      <c r="G213" s="112"/>
      <c r="H213" s="112"/>
      <c r="I213" s="112"/>
      <c r="J213" s="599" t="s">
        <v>398</v>
      </c>
      <c r="K213" s="810"/>
      <c r="L213" s="335"/>
      <c r="M213" s="336" t="s">
        <v>399</v>
      </c>
      <c r="N213" s="203"/>
      <c r="O213" s="600" t="s">
        <v>5</v>
      </c>
      <c r="P213" s="601"/>
    </row>
    <row r="214" spans="1:16">
      <c r="A214" s="12"/>
      <c r="B214" s="124"/>
      <c r="C214" s="114"/>
      <c r="D214" s="27"/>
      <c r="E214" s="27"/>
      <c r="F214" s="27"/>
      <c r="G214" s="27"/>
      <c r="H214" s="27"/>
      <c r="I214" s="27"/>
      <c r="J214" s="602" t="s">
        <v>400</v>
      </c>
      <c r="K214" s="809"/>
      <c r="L214" s="256"/>
      <c r="M214" s="252" t="s">
        <v>401</v>
      </c>
      <c r="N214" s="125"/>
      <c r="O214" s="558"/>
      <c r="P214" s="603"/>
    </row>
    <row r="215" spans="1:16" ht="15">
      <c r="A215" s="12"/>
      <c r="B215" s="124"/>
      <c r="C215" s="143"/>
      <c r="D215" s="27"/>
      <c r="E215" s="130" t="s">
        <v>344</v>
      </c>
      <c r="F215" s="130"/>
      <c r="G215" s="130"/>
      <c r="H215" s="130"/>
      <c r="I215" s="27"/>
      <c r="J215" s="625"/>
      <c r="K215" s="808"/>
      <c r="L215" s="27"/>
      <c r="M215" s="440"/>
      <c r="N215" s="200"/>
      <c r="O215" s="634"/>
      <c r="P215" s="811"/>
    </row>
    <row r="216" spans="1:16" ht="15">
      <c r="A216" s="12"/>
      <c r="B216" s="124"/>
      <c r="C216" s="143"/>
      <c r="D216" s="27"/>
      <c r="E216" s="130" t="s">
        <v>402</v>
      </c>
      <c r="F216" s="130"/>
      <c r="G216" s="130"/>
      <c r="H216" s="130"/>
      <c r="I216" s="27"/>
      <c r="J216" s="645"/>
      <c r="K216" s="812"/>
      <c r="L216" s="27"/>
      <c r="M216" s="199"/>
      <c r="N216" s="200"/>
      <c r="O216" s="553"/>
      <c r="P216" s="626"/>
    </row>
    <row r="217" spans="1:16" ht="15">
      <c r="A217" s="12"/>
      <c r="B217" s="124"/>
      <c r="C217" s="143"/>
      <c r="D217" s="27"/>
      <c r="E217" s="130" t="s">
        <v>403</v>
      </c>
      <c r="F217" s="130"/>
      <c r="G217" s="130"/>
      <c r="H217" s="130"/>
      <c r="I217" s="27"/>
      <c r="J217" s="625"/>
      <c r="K217" s="808"/>
      <c r="L217" s="27"/>
      <c r="M217" s="199"/>
      <c r="N217" s="200"/>
      <c r="O217" s="553"/>
      <c r="P217" s="626"/>
    </row>
    <row r="218" spans="1:16" ht="15">
      <c r="A218" s="12"/>
      <c r="B218" s="124"/>
      <c r="C218" s="143"/>
      <c r="D218" s="27"/>
      <c r="E218" s="153" t="s">
        <v>345</v>
      </c>
      <c r="F218" s="153"/>
      <c r="G218" s="153"/>
      <c r="H218" s="153"/>
      <c r="I218" s="27"/>
      <c r="J218" s="625"/>
      <c r="K218" s="808"/>
      <c r="L218" s="27"/>
      <c r="M218" s="199"/>
      <c r="N218" s="200"/>
      <c r="O218" s="553"/>
      <c r="P218" s="626"/>
    </row>
    <row r="219" spans="1:16" ht="15">
      <c r="A219" s="12"/>
      <c r="B219" s="124"/>
      <c r="C219" s="143"/>
      <c r="D219" s="27"/>
      <c r="E219" s="130" t="s">
        <v>404</v>
      </c>
      <c r="F219" s="130"/>
      <c r="G219" s="130"/>
      <c r="H219" s="130"/>
      <c r="I219" s="27"/>
      <c r="J219" s="625"/>
      <c r="K219" s="808"/>
      <c r="L219" s="27"/>
      <c r="M219" s="199"/>
      <c r="N219" s="200"/>
      <c r="O219" s="553"/>
      <c r="P219" s="626"/>
    </row>
    <row r="220" spans="1:16" ht="15">
      <c r="A220" s="12"/>
      <c r="B220" s="124"/>
      <c r="C220" s="143"/>
      <c r="D220" s="27"/>
      <c r="E220" s="130" t="s">
        <v>572</v>
      </c>
      <c r="F220" s="130"/>
      <c r="G220" s="130"/>
      <c r="H220" s="130"/>
      <c r="I220" s="27"/>
      <c r="J220" s="625"/>
      <c r="K220" s="808"/>
      <c r="L220" s="27"/>
      <c r="M220" s="199"/>
      <c r="N220" s="200"/>
      <c r="O220" s="553"/>
      <c r="P220" s="626"/>
    </row>
    <row r="221" spans="1:16" ht="15">
      <c r="A221" s="12"/>
      <c r="B221" s="124"/>
      <c r="C221" s="143"/>
      <c r="D221" s="27"/>
      <c r="E221" s="552" t="s">
        <v>101</v>
      </c>
      <c r="F221" s="552"/>
      <c r="G221" s="552"/>
      <c r="H221" s="552"/>
      <c r="I221" s="27"/>
      <c r="J221" s="625"/>
      <c r="K221" s="808"/>
      <c r="L221" s="27"/>
      <c r="M221" s="199"/>
      <c r="N221" s="200"/>
      <c r="O221" s="553"/>
      <c r="P221" s="626"/>
    </row>
    <row r="222" spans="1:16" ht="15">
      <c r="A222" s="12"/>
      <c r="B222" s="124"/>
      <c r="C222" s="143"/>
      <c r="D222" s="27"/>
      <c r="E222" s="552"/>
      <c r="F222" s="552"/>
      <c r="G222" s="552"/>
      <c r="H222" s="552"/>
      <c r="I222" s="27"/>
      <c r="J222" s="625"/>
      <c r="K222" s="808"/>
      <c r="L222" s="27"/>
      <c r="M222" s="199"/>
      <c r="N222" s="200"/>
      <c r="O222" s="553"/>
      <c r="P222" s="626"/>
    </row>
    <row r="223" spans="1:16" ht="15">
      <c r="A223" s="12"/>
      <c r="B223" s="124"/>
      <c r="C223" s="27"/>
      <c r="D223" s="27"/>
      <c r="E223" s="552"/>
      <c r="F223" s="552"/>
      <c r="G223" s="552"/>
      <c r="H223" s="552"/>
      <c r="I223" s="27"/>
      <c r="J223" s="625"/>
      <c r="K223" s="808"/>
      <c r="L223" s="27"/>
      <c r="M223" s="199"/>
      <c r="N223" s="200"/>
      <c r="O223" s="553"/>
      <c r="P223" s="626"/>
    </row>
    <row r="224" spans="1:16" ht="6.95" customHeight="1">
      <c r="A224" s="12"/>
      <c r="B224" s="124"/>
      <c r="C224" s="27"/>
      <c r="D224" s="27"/>
      <c r="E224" s="27"/>
      <c r="F224" s="27"/>
      <c r="G224" s="27"/>
      <c r="H224" s="27"/>
      <c r="I224" s="27"/>
      <c r="J224" s="27"/>
      <c r="K224" s="27"/>
      <c r="L224" s="27"/>
      <c r="M224" s="27"/>
      <c r="N224" s="27"/>
      <c r="O224" s="27"/>
      <c r="P224" s="116"/>
    </row>
    <row r="225" spans="1:16" ht="13.5" thickBot="1">
      <c r="A225" s="12"/>
      <c r="B225" s="124"/>
      <c r="C225" s="627" t="s">
        <v>26</v>
      </c>
      <c r="D225" s="627"/>
      <c r="E225" s="627"/>
      <c r="F225" s="627"/>
      <c r="G225" s="627"/>
      <c r="H225" s="205"/>
      <c r="I225" s="205"/>
      <c r="J225" s="628">
        <f>SUM(J215:J223)</f>
        <v>0</v>
      </c>
      <c r="K225" s="629"/>
      <c r="L225" s="205"/>
      <c r="M225" s="206">
        <f>SUM(M215:M223)</f>
        <v>0</v>
      </c>
      <c r="N225" s="207"/>
      <c r="O225" s="630">
        <f>SUM(O215:O223)</f>
        <v>0</v>
      </c>
      <c r="P225" s="631"/>
    </row>
    <row r="226" spans="1:16" ht="13.5" thickTop="1">
      <c r="A226" s="12"/>
      <c r="B226" s="124"/>
      <c r="C226" s="27"/>
      <c r="D226" s="27"/>
      <c r="E226" s="27"/>
      <c r="F226" s="27"/>
      <c r="G226" s="27"/>
      <c r="H226" s="27"/>
      <c r="I226" s="27"/>
      <c r="J226" s="27"/>
      <c r="K226" s="27"/>
      <c r="L226" s="27"/>
      <c r="M226" s="27"/>
      <c r="N226" s="27"/>
      <c r="O226" s="27"/>
      <c r="P226" s="116"/>
    </row>
    <row r="227" spans="1:16">
      <c r="A227" s="12"/>
      <c r="B227" s="124"/>
      <c r="C227" s="27"/>
      <c r="D227" s="27"/>
      <c r="E227" s="27"/>
      <c r="F227" s="27"/>
      <c r="G227" s="27"/>
      <c r="H227" s="27"/>
      <c r="I227" s="27"/>
      <c r="J227" s="27"/>
      <c r="K227" s="27"/>
      <c r="L227" s="27"/>
      <c r="M227" s="27"/>
      <c r="N227" s="27"/>
      <c r="O227" s="27"/>
      <c r="P227" s="116"/>
    </row>
    <row r="228" spans="1:16" ht="15">
      <c r="A228" s="12"/>
      <c r="B228" s="124"/>
      <c r="C228" s="144" t="s">
        <v>125</v>
      </c>
      <c r="D228" s="27"/>
      <c r="E228" s="184" t="s">
        <v>405</v>
      </c>
      <c r="F228" s="27"/>
      <c r="G228" s="27"/>
      <c r="H228" s="27"/>
      <c r="I228" s="27"/>
      <c r="J228" s="27"/>
      <c r="K228" s="27"/>
      <c r="L228" s="27"/>
      <c r="M228" s="27"/>
      <c r="N228" s="27"/>
      <c r="O228" s="27"/>
      <c r="P228" s="116"/>
    </row>
    <row r="229" spans="1:16">
      <c r="A229" s="12"/>
      <c r="B229" s="124"/>
      <c r="C229" s="27"/>
      <c r="D229" s="27"/>
      <c r="E229" s="27"/>
      <c r="F229" s="27"/>
      <c r="G229" s="27"/>
      <c r="H229" s="27"/>
      <c r="I229" s="27"/>
      <c r="J229" s="27"/>
      <c r="K229" s="27"/>
      <c r="L229" s="27"/>
      <c r="M229" s="27"/>
      <c r="N229" s="27"/>
      <c r="O229" s="27"/>
      <c r="P229" s="116"/>
    </row>
    <row r="230" spans="1:16">
      <c r="A230" s="12"/>
      <c r="B230" s="124"/>
      <c r="C230" s="27"/>
      <c r="D230" s="27" t="s">
        <v>406</v>
      </c>
      <c r="E230" s="27" t="s">
        <v>407</v>
      </c>
      <c r="F230" s="27"/>
      <c r="G230" s="27"/>
      <c r="H230" s="27"/>
      <c r="I230" s="517"/>
      <c r="J230" s="517"/>
      <c r="K230" s="517"/>
      <c r="L230" s="27"/>
      <c r="M230" s="143"/>
      <c r="N230" s="143"/>
      <c r="O230" s="27"/>
      <c r="P230" s="208"/>
    </row>
    <row r="231" spans="1:16">
      <c r="A231" s="12"/>
      <c r="B231" s="124"/>
      <c r="C231" s="27"/>
      <c r="D231" s="27"/>
      <c r="E231" s="27"/>
      <c r="F231" s="27"/>
      <c r="G231" s="27"/>
      <c r="H231" s="27"/>
      <c r="I231" s="27"/>
      <c r="J231" s="27"/>
      <c r="K231" s="27"/>
      <c r="L231" s="27"/>
      <c r="M231" s="27"/>
      <c r="N231" s="27"/>
      <c r="O231" s="27"/>
      <c r="P231" s="116"/>
    </row>
    <row r="232" spans="1:16">
      <c r="A232" s="12"/>
      <c r="B232" s="124"/>
      <c r="C232" s="27"/>
      <c r="D232" s="27" t="s">
        <v>408</v>
      </c>
      <c r="E232" s="27" t="s">
        <v>409</v>
      </c>
      <c r="F232" s="27"/>
      <c r="G232" s="27"/>
      <c r="H232" s="27"/>
      <c r="I232" s="517"/>
      <c r="J232" s="517"/>
      <c r="K232" s="517"/>
      <c r="L232" s="27"/>
      <c r="M232" s="517"/>
      <c r="N232" s="517"/>
      <c r="O232" s="27"/>
      <c r="P232" s="208"/>
    </row>
    <row r="233" spans="1:16">
      <c r="A233" s="12"/>
      <c r="B233" s="124"/>
      <c r="C233" s="27"/>
      <c r="D233" s="27"/>
      <c r="E233" s="27"/>
      <c r="F233" s="27"/>
      <c r="G233" s="27"/>
      <c r="H233" s="27"/>
      <c r="I233" s="27"/>
      <c r="J233" s="27"/>
      <c r="K233" s="27"/>
      <c r="L233" s="27"/>
      <c r="M233" s="27"/>
      <c r="N233" s="27"/>
      <c r="O233" s="27"/>
      <c r="P233" s="116"/>
    </row>
    <row r="234" spans="1:16">
      <c r="A234" s="12"/>
      <c r="B234" s="124"/>
      <c r="C234" s="27"/>
      <c r="D234" s="27" t="s">
        <v>410</v>
      </c>
      <c r="E234" s="27" t="s">
        <v>411</v>
      </c>
      <c r="F234" s="27"/>
      <c r="G234" s="27"/>
      <c r="H234" s="27"/>
      <c r="I234" s="517"/>
      <c r="J234" s="517"/>
      <c r="K234" s="517"/>
      <c r="L234" s="27"/>
      <c r="M234" s="517"/>
      <c r="N234" s="517"/>
      <c r="O234" s="27"/>
      <c r="P234" s="208"/>
    </row>
    <row r="235" spans="1:16">
      <c r="A235" s="12"/>
      <c r="B235" s="124"/>
      <c r="C235" s="27"/>
      <c r="D235" s="27"/>
      <c r="E235" s="27"/>
      <c r="F235" s="27"/>
      <c r="G235" s="27"/>
      <c r="H235" s="27"/>
      <c r="I235" s="27"/>
      <c r="J235" s="27"/>
      <c r="K235" s="27"/>
      <c r="L235" s="27"/>
      <c r="M235" s="27"/>
      <c r="N235" s="27"/>
      <c r="O235" s="27"/>
      <c r="P235" s="116"/>
    </row>
    <row r="236" spans="1:16">
      <c r="A236" s="12"/>
      <c r="B236" s="124"/>
      <c r="C236" s="27"/>
      <c r="D236" s="27" t="s">
        <v>412</v>
      </c>
      <c r="E236" s="27" t="s">
        <v>413</v>
      </c>
      <c r="F236" s="27"/>
      <c r="G236" s="27"/>
      <c r="H236" s="27"/>
      <c r="I236" s="517"/>
      <c r="J236" s="517"/>
      <c r="K236" s="517"/>
      <c r="L236" s="27"/>
      <c r="M236" s="517"/>
      <c r="N236" s="517"/>
      <c r="O236" s="27"/>
      <c r="P236" s="208"/>
    </row>
    <row r="237" spans="1:16" ht="13.5" thickBot="1">
      <c r="A237" s="12"/>
      <c r="B237" s="119"/>
      <c r="C237" s="120"/>
      <c r="D237" s="120"/>
      <c r="E237" s="120"/>
      <c r="F237" s="120"/>
      <c r="G237" s="120"/>
      <c r="H237" s="120"/>
      <c r="I237" s="120"/>
      <c r="J237" s="120"/>
      <c r="K237" s="120"/>
      <c r="L237" s="120"/>
      <c r="M237" s="120"/>
      <c r="N237" s="120"/>
      <c r="O237" s="120"/>
      <c r="P237" s="121"/>
    </row>
    <row r="238" spans="1:16">
      <c r="A238" s="12"/>
      <c r="B238" s="12"/>
      <c r="C238" s="12"/>
      <c r="D238" s="12"/>
      <c r="E238" s="12"/>
      <c r="F238" s="12"/>
      <c r="G238" s="12"/>
      <c r="H238" s="12"/>
      <c r="I238" s="12"/>
      <c r="J238" s="12"/>
      <c r="K238" s="12"/>
      <c r="L238" s="12"/>
      <c r="M238" s="12"/>
      <c r="N238" s="12"/>
      <c r="O238" s="12"/>
      <c r="P238" s="12"/>
    </row>
    <row r="239" spans="1:16" ht="18.75">
      <c r="A239" s="12"/>
      <c r="B239" s="12"/>
      <c r="C239" s="12"/>
      <c r="D239" s="12"/>
      <c r="E239" s="209" t="s">
        <v>414</v>
      </c>
      <c r="F239" s="210"/>
      <c r="G239" s="210"/>
      <c r="H239" s="210"/>
      <c r="I239" s="210"/>
      <c r="J239" s="210"/>
      <c r="K239" s="210"/>
      <c r="L239" s="210"/>
      <c r="M239" s="210"/>
      <c r="N239" s="12"/>
      <c r="O239" s="12"/>
      <c r="P239" s="12"/>
    </row>
    <row r="240" spans="1:16" ht="19.5" thickBot="1">
      <c r="A240" s="12"/>
      <c r="B240" s="12"/>
      <c r="C240" s="12"/>
      <c r="D240" s="12"/>
      <c r="E240" s="209" t="s">
        <v>415</v>
      </c>
      <c r="F240" s="210"/>
      <c r="G240" s="210"/>
      <c r="H240" s="210"/>
      <c r="I240" s="210"/>
      <c r="J240" s="210"/>
      <c r="K240" s="210"/>
      <c r="L240" s="210"/>
      <c r="M240" s="210"/>
      <c r="N240" s="12"/>
      <c r="O240" s="12"/>
      <c r="P240" s="12"/>
    </row>
    <row r="241" spans="1:16">
      <c r="A241" s="12"/>
      <c r="B241" s="122"/>
      <c r="C241" s="112"/>
      <c r="D241" s="112"/>
      <c r="E241" s="112"/>
      <c r="F241" s="112"/>
      <c r="G241" s="112"/>
      <c r="H241" s="112"/>
      <c r="I241" s="112"/>
      <c r="J241" s="112"/>
      <c r="K241" s="273" t="s">
        <v>7</v>
      </c>
      <c r="L241" s="112"/>
      <c r="M241" s="112"/>
      <c r="N241" s="637" t="s">
        <v>8</v>
      </c>
      <c r="O241" s="637"/>
      <c r="P241" s="123"/>
    </row>
    <row r="242" spans="1:16">
      <c r="A242" s="12"/>
      <c r="B242" s="124"/>
      <c r="C242" s="114" t="s">
        <v>107</v>
      </c>
      <c r="D242" s="27"/>
      <c r="E242" s="27" t="s">
        <v>483</v>
      </c>
      <c r="F242" s="27"/>
      <c r="G242" s="27"/>
      <c r="H242" s="27"/>
      <c r="I242" s="27"/>
      <c r="J242" s="814"/>
      <c r="K242" s="814"/>
      <c r="L242" s="814"/>
      <c r="M242" s="125"/>
      <c r="N242" s="634"/>
      <c r="O242" s="634"/>
      <c r="P242" s="116"/>
    </row>
    <row r="243" spans="1:16">
      <c r="A243" s="12"/>
      <c r="B243" s="124"/>
      <c r="C243" s="114" t="s">
        <v>109</v>
      </c>
      <c r="D243" s="27"/>
      <c r="E243" s="27" t="s">
        <v>12</v>
      </c>
      <c r="F243" s="27"/>
      <c r="G243" s="27"/>
      <c r="H243" s="27"/>
      <c r="I243" s="27"/>
      <c r="J243" s="814"/>
      <c r="K243" s="814"/>
      <c r="L243" s="814"/>
      <c r="M243" s="125"/>
      <c r="N243" s="634"/>
      <c r="O243" s="634"/>
      <c r="P243" s="116"/>
    </row>
    <row r="244" spans="1:16">
      <c r="A244" s="12"/>
      <c r="B244" s="124"/>
      <c r="C244" s="114" t="s">
        <v>111</v>
      </c>
      <c r="D244" s="27"/>
      <c r="E244" s="27" t="s">
        <v>416</v>
      </c>
      <c r="F244" s="27"/>
      <c r="G244" s="27"/>
      <c r="H244" s="27"/>
      <c r="I244" s="27"/>
      <c r="J244" s="635"/>
      <c r="K244" s="635"/>
      <c r="L244" s="635"/>
      <c r="M244" s="250" t="str">
        <f ca="1">IF(J244&gt;TODAY(),"??"," ")</f>
        <v xml:space="preserve"> </v>
      </c>
      <c r="N244" s="635"/>
      <c r="O244" s="635"/>
      <c r="P244" s="254" t="str">
        <f ca="1">IF(N244&gt;TODAY(),"??"," ")</f>
        <v xml:space="preserve"> </v>
      </c>
    </row>
    <row r="245" spans="1:16">
      <c r="A245" s="12"/>
      <c r="B245" s="124"/>
      <c r="C245" s="114" t="s">
        <v>113</v>
      </c>
      <c r="D245" s="27"/>
      <c r="E245" s="27" t="s">
        <v>10</v>
      </c>
      <c r="F245" s="27"/>
      <c r="G245" s="27"/>
      <c r="H245" s="27"/>
      <c r="I245" s="27"/>
      <c r="J245" s="640"/>
      <c r="K245" s="640"/>
      <c r="L245" s="640"/>
      <c r="M245" s="250" t="str">
        <f>IF(J245&gt;0.25,"??"," ")</f>
        <v xml:space="preserve"> </v>
      </c>
      <c r="N245" s="640"/>
      <c r="O245" s="640"/>
      <c r="P245" s="254" t="str">
        <f>IF(N245&gt;0.25,"??"," ")</f>
        <v xml:space="preserve"> </v>
      </c>
    </row>
    <row r="246" spans="1:16">
      <c r="A246" s="12"/>
      <c r="B246" s="124"/>
      <c r="C246" s="114" t="s">
        <v>115</v>
      </c>
      <c r="D246" s="27"/>
      <c r="E246" s="27" t="s">
        <v>11</v>
      </c>
      <c r="F246" s="27"/>
      <c r="G246" s="27"/>
      <c r="H246" s="125"/>
      <c r="I246" s="125"/>
      <c r="J246" s="517"/>
      <c r="K246" s="517"/>
      <c r="L246" s="517"/>
      <c r="M246" s="125"/>
      <c r="N246" s="517"/>
      <c r="O246" s="517"/>
      <c r="P246" s="255"/>
    </row>
    <row r="247" spans="1:16">
      <c r="A247" s="12"/>
      <c r="B247" s="124"/>
      <c r="C247" s="114" t="s">
        <v>123</v>
      </c>
      <c r="D247" s="27"/>
      <c r="E247" s="27" t="s">
        <v>166</v>
      </c>
      <c r="F247" s="27"/>
      <c r="G247" s="27"/>
      <c r="H247" s="27"/>
      <c r="I247" s="27"/>
      <c r="J247" s="635"/>
      <c r="K247" s="635"/>
      <c r="L247" s="635"/>
      <c r="M247" s="250" t="str">
        <f ca="1">IF(J247&gt;TODAY(),"??"," ")</f>
        <v xml:space="preserve"> </v>
      </c>
      <c r="N247" s="635"/>
      <c r="O247" s="635"/>
      <c r="P247" s="254" t="str">
        <f ca="1">IF(N247&gt;TODAY(),"??"," ")</f>
        <v xml:space="preserve"> </v>
      </c>
    </row>
    <row r="248" spans="1:16">
      <c r="A248" s="12"/>
      <c r="B248" s="124"/>
      <c r="C248" s="114"/>
      <c r="D248" s="27"/>
      <c r="E248" s="27"/>
      <c r="F248" s="27"/>
      <c r="G248" s="27"/>
      <c r="H248" s="27"/>
      <c r="I248" s="27"/>
      <c r="J248" s="517"/>
      <c r="K248" s="517"/>
      <c r="L248" s="517"/>
      <c r="M248" s="125"/>
      <c r="N248" s="517"/>
      <c r="O248" s="517"/>
      <c r="P248" s="116"/>
    </row>
    <row r="249" spans="1:16">
      <c r="A249" s="12"/>
      <c r="B249" s="124"/>
      <c r="C249" s="114" t="s">
        <v>13</v>
      </c>
      <c r="D249" s="27"/>
      <c r="E249" s="27" t="s">
        <v>14</v>
      </c>
      <c r="F249" s="27"/>
      <c r="G249" s="27"/>
      <c r="H249" s="27"/>
      <c r="I249" s="27"/>
      <c r="J249" s="521"/>
      <c r="K249" s="518"/>
      <c r="L249" s="522"/>
      <c r="M249" s="125"/>
      <c r="N249" s="521"/>
      <c r="O249" s="522"/>
      <c r="P249" s="116"/>
    </row>
    <row r="250" spans="1:16">
      <c r="A250" s="12"/>
      <c r="B250" s="124"/>
      <c r="C250" s="114"/>
      <c r="D250" s="27"/>
      <c r="E250" s="27"/>
      <c r="F250" s="27"/>
      <c r="G250" s="27"/>
      <c r="H250" s="27"/>
      <c r="I250" s="638" t="str">
        <f>IF(J242&lt;=0," ",IF(AND(J249&lt;&gt;"oui",J249&lt;&gt;"non"),"Erreur! Répondre par oui ou non"," "))</f>
        <v xml:space="preserve"> </v>
      </c>
      <c r="J250" s="638"/>
      <c r="K250" s="638"/>
      <c r="L250" s="638"/>
      <c r="M250" s="125"/>
      <c r="N250" s="638" t="str">
        <f>IF(N243&lt;=0," ",IF(AND(N249&lt;&gt;"oui",N249&lt;&gt;"non"),"Erreur! Répondre par oui ou non"," "))</f>
        <v xml:space="preserve"> </v>
      </c>
      <c r="O250" s="638"/>
      <c r="P250" s="639"/>
    </row>
    <row r="251" spans="1:16">
      <c r="A251" s="12"/>
      <c r="B251" s="124"/>
      <c r="C251" s="126" t="s">
        <v>28</v>
      </c>
      <c r="D251" s="27"/>
      <c r="E251" s="27" t="s">
        <v>29</v>
      </c>
      <c r="F251" s="27"/>
      <c r="G251" s="27"/>
      <c r="H251" s="27"/>
      <c r="I251" s="27"/>
      <c r="J251" s="27"/>
      <c r="K251" s="772"/>
      <c r="L251" s="774"/>
      <c r="M251" s="774"/>
      <c r="N251" s="774"/>
      <c r="O251" s="774"/>
      <c r="P251" s="813"/>
    </row>
    <row r="252" spans="1:16">
      <c r="A252" s="12"/>
      <c r="B252" s="124"/>
      <c r="C252" s="114"/>
      <c r="D252" s="27"/>
      <c r="E252" s="27"/>
      <c r="F252" s="27"/>
      <c r="G252" s="27"/>
      <c r="H252" s="27"/>
      <c r="I252" s="27"/>
      <c r="J252" s="27"/>
      <c r="K252" s="27"/>
      <c r="L252" s="27"/>
      <c r="M252" s="27"/>
      <c r="N252" s="27"/>
      <c r="O252" s="27"/>
      <c r="P252" s="116"/>
    </row>
    <row r="253" spans="1:16">
      <c r="A253" s="12"/>
      <c r="B253" s="124"/>
      <c r="C253" s="114">
        <v>7</v>
      </c>
      <c r="D253" s="27"/>
      <c r="E253" s="27" t="s">
        <v>417</v>
      </c>
      <c r="F253" s="27"/>
      <c r="G253" s="27"/>
      <c r="H253" s="27"/>
      <c r="I253" s="27"/>
      <c r="J253" s="602" t="s">
        <v>418</v>
      </c>
      <c r="K253" s="602"/>
      <c r="L253" s="27"/>
      <c r="M253" s="252" t="s">
        <v>419</v>
      </c>
      <c r="N253" s="387" t="s">
        <v>143</v>
      </c>
      <c r="O253" s="602" t="s">
        <v>420</v>
      </c>
      <c r="P253" s="642"/>
    </row>
    <row r="254" spans="1:16" ht="15">
      <c r="A254" s="12"/>
      <c r="B254" s="124"/>
      <c r="C254" s="27"/>
      <c r="D254" s="27"/>
      <c r="E254" s="517" t="s">
        <v>9</v>
      </c>
      <c r="F254" s="517"/>
      <c r="G254" s="517"/>
      <c r="H254" s="517"/>
      <c r="I254" s="256"/>
      <c r="J254" s="625"/>
      <c r="K254" s="625"/>
      <c r="L254" s="27"/>
      <c r="M254" s="199"/>
      <c r="N254" s="253"/>
      <c r="O254" s="643" t="s">
        <v>421</v>
      </c>
      <c r="P254" s="644"/>
    </row>
    <row r="255" spans="1:16" ht="15">
      <c r="A255" s="12"/>
      <c r="B255" s="124"/>
      <c r="C255" s="27"/>
      <c r="D255" s="27"/>
      <c r="E255" s="552"/>
      <c r="F255" s="552"/>
      <c r="G255" s="552"/>
      <c r="H255" s="552"/>
      <c r="I255" s="274" t="str">
        <f t="shared" ref="I255:I260" si="7">IF(M255=0," ",IF(AND(N255&lt;&gt;1,N255&lt;&gt;2),"Erreur de monnaie"," "))</f>
        <v xml:space="preserve"> </v>
      </c>
      <c r="J255" s="625"/>
      <c r="K255" s="625"/>
      <c r="L255" s="27"/>
      <c r="M255" s="199"/>
      <c r="N255" s="275"/>
      <c r="O255" s="517"/>
      <c r="P255" s="632"/>
    </row>
    <row r="256" spans="1:16" ht="15">
      <c r="A256" s="12"/>
      <c r="B256" s="124"/>
      <c r="C256" s="27"/>
      <c r="D256" s="27"/>
      <c r="E256" s="552"/>
      <c r="F256" s="552"/>
      <c r="G256" s="552"/>
      <c r="H256" s="552"/>
      <c r="I256" s="274" t="str">
        <f t="shared" si="7"/>
        <v xml:space="preserve"> </v>
      </c>
      <c r="J256" s="625"/>
      <c r="K256" s="625"/>
      <c r="L256" s="27"/>
      <c r="M256" s="199"/>
      <c r="N256" s="276"/>
      <c r="O256" s="517"/>
      <c r="P256" s="632"/>
    </row>
    <row r="257" spans="1:16" ht="15">
      <c r="A257" s="12"/>
      <c r="B257" s="124"/>
      <c r="C257" s="27"/>
      <c r="D257" s="27"/>
      <c r="E257" s="552"/>
      <c r="F257" s="552"/>
      <c r="G257" s="552"/>
      <c r="H257" s="552"/>
      <c r="I257" s="274" t="str">
        <f t="shared" si="7"/>
        <v xml:space="preserve"> </v>
      </c>
      <c r="J257" s="625"/>
      <c r="K257" s="625"/>
      <c r="L257" s="27"/>
      <c r="M257" s="199"/>
      <c r="N257" s="276"/>
      <c r="O257" s="517"/>
      <c r="P257" s="632"/>
    </row>
    <row r="258" spans="1:16" ht="15">
      <c r="A258" s="12"/>
      <c r="B258" s="124"/>
      <c r="C258" s="27"/>
      <c r="D258" s="27"/>
      <c r="E258" s="552"/>
      <c r="F258" s="552"/>
      <c r="G258" s="552"/>
      <c r="H258" s="552"/>
      <c r="I258" s="274" t="str">
        <f t="shared" si="7"/>
        <v xml:space="preserve"> </v>
      </c>
      <c r="J258" s="625"/>
      <c r="K258" s="625"/>
      <c r="L258" s="27"/>
      <c r="M258" s="199"/>
      <c r="N258" s="276"/>
      <c r="O258" s="517"/>
      <c r="P258" s="632"/>
    </row>
    <row r="259" spans="1:16" ht="15">
      <c r="A259" s="12"/>
      <c r="B259" s="124"/>
      <c r="C259" s="27"/>
      <c r="D259" s="27"/>
      <c r="E259" s="552"/>
      <c r="F259" s="552"/>
      <c r="G259" s="552"/>
      <c r="H259" s="552"/>
      <c r="I259" s="274" t="str">
        <f t="shared" si="7"/>
        <v xml:space="preserve"> </v>
      </c>
      <c r="J259" s="625"/>
      <c r="K259" s="625"/>
      <c r="L259" s="27"/>
      <c r="M259" s="199"/>
      <c r="N259" s="276"/>
      <c r="O259" s="517"/>
      <c r="P259" s="632"/>
    </row>
    <row r="260" spans="1:16" ht="15">
      <c r="A260" s="12"/>
      <c r="B260" s="124"/>
      <c r="C260" s="27"/>
      <c r="D260" s="27"/>
      <c r="E260" s="552"/>
      <c r="F260" s="552"/>
      <c r="G260" s="552"/>
      <c r="H260" s="552"/>
      <c r="I260" s="274" t="str">
        <f t="shared" si="7"/>
        <v xml:space="preserve"> </v>
      </c>
      <c r="J260" s="645"/>
      <c r="K260" s="645"/>
      <c r="L260" s="27"/>
      <c r="M260" s="199"/>
      <c r="N260" s="276"/>
      <c r="O260" s="521"/>
      <c r="P260" s="646"/>
    </row>
    <row r="261" spans="1:16" ht="15.75" thickBot="1">
      <c r="A261" s="12"/>
      <c r="B261" s="119"/>
      <c r="C261" s="120"/>
      <c r="D261" s="655"/>
      <c r="E261" s="655"/>
      <c r="F261" s="655"/>
      <c r="G261" s="655"/>
      <c r="H261" s="655"/>
      <c r="I261" s="120"/>
      <c r="J261" s="656"/>
      <c r="K261" s="656"/>
      <c r="L261" s="120"/>
      <c r="M261" s="657"/>
      <c r="N261" s="657"/>
      <c r="O261" s="120"/>
      <c r="P261" s="121"/>
    </row>
    <row r="262" spans="1:16">
      <c r="A262" s="12"/>
      <c r="B262" s="12"/>
      <c r="C262" s="12"/>
      <c r="D262" s="12"/>
      <c r="E262" s="12"/>
      <c r="F262" s="12"/>
      <c r="G262" s="12"/>
      <c r="H262" s="12"/>
      <c r="I262" s="12"/>
      <c r="J262" s="12"/>
      <c r="K262" s="12"/>
      <c r="L262" s="12"/>
      <c r="M262" s="12"/>
      <c r="N262" s="12"/>
      <c r="O262" s="12"/>
      <c r="P262" s="12"/>
    </row>
    <row r="263" spans="1:16" ht="19.5" thickBot="1">
      <c r="A263" s="12"/>
      <c r="B263" s="12"/>
      <c r="C263" s="12"/>
      <c r="D263" s="209" t="s">
        <v>422</v>
      </c>
      <c r="E263" s="12"/>
      <c r="F263" s="12"/>
      <c r="G263" s="12"/>
      <c r="H263" s="12"/>
      <c r="I263" s="12"/>
      <c r="J263" s="12"/>
      <c r="K263" s="12"/>
      <c r="L263" s="12"/>
      <c r="M263" s="12"/>
      <c r="N263" s="12"/>
      <c r="O263" s="12"/>
      <c r="P263" s="12"/>
    </row>
    <row r="264" spans="1:16" ht="6.95" customHeight="1">
      <c r="A264" s="12"/>
      <c r="B264" s="122"/>
      <c r="C264" s="112"/>
      <c r="D264" s="112"/>
      <c r="E264" s="112"/>
      <c r="F264" s="112"/>
      <c r="G264" s="112"/>
      <c r="H264" s="112"/>
      <c r="I264" s="112"/>
      <c r="J264" s="112"/>
      <c r="K264" s="112"/>
      <c r="L264" s="112"/>
      <c r="M264" s="112"/>
      <c r="N264" s="112"/>
      <c r="O264" s="112"/>
      <c r="P264" s="123"/>
    </row>
    <row r="265" spans="1:16">
      <c r="A265" s="12"/>
      <c r="B265" s="124"/>
      <c r="C265" s="114"/>
      <c r="D265" s="27"/>
      <c r="E265" s="27"/>
      <c r="F265" s="27"/>
      <c r="G265" s="27"/>
      <c r="H265" s="27"/>
      <c r="I265" s="27"/>
      <c r="J265" s="586" t="s">
        <v>432</v>
      </c>
      <c r="K265" s="586"/>
      <c r="L265" s="27"/>
      <c r="M265" s="125" t="s">
        <v>10</v>
      </c>
      <c r="N265" s="125"/>
      <c r="O265" s="212"/>
      <c r="P265" s="213" t="s">
        <v>423</v>
      </c>
    </row>
    <row r="266" spans="1:16" ht="15">
      <c r="A266" s="12"/>
      <c r="B266" s="124"/>
      <c r="C266" s="27"/>
      <c r="D266" s="27"/>
      <c r="E266" s="517"/>
      <c r="F266" s="517"/>
      <c r="G266" s="214"/>
      <c r="H266" s="214"/>
      <c r="I266" s="27"/>
      <c r="J266" s="625"/>
      <c r="K266" s="625"/>
      <c r="L266" s="27"/>
      <c r="M266" s="199"/>
      <c r="N266" s="211"/>
      <c r="O266" s="212"/>
      <c r="P266" s="213" t="s">
        <v>346</v>
      </c>
    </row>
    <row r="267" spans="1:16" ht="15">
      <c r="A267" s="12"/>
      <c r="B267" s="124"/>
      <c r="C267" s="674" t="s">
        <v>424</v>
      </c>
      <c r="D267" s="27"/>
      <c r="E267" s="525" t="s">
        <v>425</v>
      </c>
      <c r="F267" s="525"/>
      <c r="G267" s="525" t="s">
        <v>435</v>
      </c>
      <c r="H267" s="525"/>
      <c r="I267" s="27"/>
      <c r="J267" s="665"/>
      <c r="K267" s="666"/>
      <c r="L267" s="27"/>
      <c r="M267" s="647"/>
      <c r="N267" s="211"/>
      <c r="O267" s="125"/>
      <c r="P267" s="650"/>
    </row>
    <row r="268" spans="1:16" ht="15">
      <c r="A268" s="12"/>
      <c r="B268" s="124"/>
      <c r="C268" s="674"/>
      <c r="D268" s="27"/>
      <c r="E268" s="525" t="s">
        <v>426</v>
      </c>
      <c r="F268" s="525"/>
      <c r="G268" s="525" t="s">
        <v>427</v>
      </c>
      <c r="H268" s="525"/>
      <c r="I268" s="27"/>
      <c r="J268" s="667"/>
      <c r="K268" s="668"/>
      <c r="L268" s="27"/>
      <c r="M268" s="648"/>
      <c r="N268" s="211"/>
      <c r="O268" s="125"/>
      <c r="P268" s="651"/>
    </row>
    <row r="269" spans="1:16" ht="15">
      <c r="A269" s="12"/>
      <c r="B269" s="124"/>
      <c r="C269" s="674"/>
      <c r="D269" s="27"/>
      <c r="E269" s="653"/>
      <c r="F269" s="653"/>
      <c r="G269" s="738">
        <f t="shared" ref="G269:G274" si="8">IF(COUNTA(E269)=0,0,VLOOKUP(E269,$B$108:$M$113,12,FALSE))</f>
        <v>0</v>
      </c>
      <c r="H269" s="738"/>
      <c r="I269" s="256" t="str">
        <f t="shared" ref="I269:I274" si="9">IF(COUNTA(E269)=0," ",VLOOKUP(E269,$B$108:$E$113,4,FALSE))</f>
        <v xml:space="preserve"> </v>
      </c>
      <c r="J269" s="667"/>
      <c r="K269" s="668"/>
      <c r="L269" s="27"/>
      <c r="M269" s="648"/>
      <c r="N269" s="211"/>
      <c r="O269" s="125"/>
      <c r="P269" s="651"/>
    </row>
    <row r="270" spans="1:16" ht="15">
      <c r="A270" s="12"/>
      <c r="B270" s="124"/>
      <c r="C270" s="674"/>
      <c r="D270" s="27"/>
      <c r="E270" s="653"/>
      <c r="F270" s="653"/>
      <c r="G270" s="738">
        <f t="shared" si="8"/>
        <v>0</v>
      </c>
      <c r="H270" s="738"/>
      <c r="I270" s="256" t="str">
        <f t="shared" si="9"/>
        <v xml:space="preserve"> </v>
      </c>
      <c r="J270" s="667"/>
      <c r="K270" s="668"/>
      <c r="L270" s="27"/>
      <c r="M270" s="648"/>
      <c r="N270" s="211"/>
      <c r="O270" s="125"/>
      <c r="P270" s="651"/>
    </row>
    <row r="271" spans="1:16" ht="15">
      <c r="A271" s="12"/>
      <c r="B271" s="124"/>
      <c r="C271" s="674"/>
      <c r="D271" s="27"/>
      <c r="E271" s="653"/>
      <c r="F271" s="653"/>
      <c r="G271" s="738">
        <f t="shared" si="8"/>
        <v>0</v>
      </c>
      <c r="H271" s="738"/>
      <c r="I271" s="256" t="str">
        <f t="shared" si="9"/>
        <v xml:space="preserve"> </v>
      </c>
      <c r="J271" s="667"/>
      <c r="K271" s="668"/>
      <c r="L271" s="27"/>
      <c r="M271" s="648"/>
      <c r="N271" s="211"/>
      <c r="O271" s="125"/>
      <c r="P271" s="651"/>
    </row>
    <row r="272" spans="1:16" ht="15">
      <c r="A272" s="12"/>
      <c r="B272" s="124"/>
      <c r="C272" s="674"/>
      <c r="D272" s="27"/>
      <c r="E272" s="658"/>
      <c r="F272" s="659"/>
      <c r="G272" s="738">
        <f t="shared" si="8"/>
        <v>0</v>
      </c>
      <c r="H272" s="738"/>
      <c r="I272" s="256" t="str">
        <f t="shared" si="9"/>
        <v xml:space="preserve"> </v>
      </c>
      <c r="J272" s="667"/>
      <c r="K272" s="668"/>
      <c r="L272" s="27"/>
      <c r="M272" s="648"/>
      <c r="N272" s="211"/>
      <c r="O272" s="125"/>
      <c r="P272" s="651"/>
    </row>
    <row r="273" spans="1:16" ht="15">
      <c r="A273" s="12"/>
      <c r="B273" s="124"/>
      <c r="C273" s="674"/>
      <c r="D273" s="27"/>
      <c r="E273" s="653"/>
      <c r="F273" s="653"/>
      <c r="G273" s="738">
        <f t="shared" si="8"/>
        <v>0</v>
      </c>
      <c r="H273" s="738"/>
      <c r="I273" s="256" t="str">
        <f t="shared" si="9"/>
        <v xml:space="preserve"> </v>
      </c>
      <c r="J273" s="667"/>
      <c r="K273" s="668"/>
      <c r="L273" s="27"/>
      <c r="M273" s="648"/>
      <c r="N273" s="211"/>
      <c r="O273" s="125"/>
      <c r="P273" s="651"/>
    </row>
    <row r="274" spans="1:16" ht="15">
      <c r="A274" s="12"/>
      <c r="B274" s="124"/>
      <c r="C274" s="674"/>
      <c r="D274" s="27"/>
      <c r="E274" s="661"/>
      <c r="F274" s="661"/>
      <c r="G274" s="738">
        <f t="shared" si="8"/>
        <v>0</v>
      </c>
      <c r="H274" s="738"/>
      <c r="I274" s="27" t="str">
        <f t="shared" si="9"/>
        <v xml:space="preserve"> </v>
      </c>
      <c r="J274" s="667"/>
      <c r="K274" s="668"/>
      <c r="L274" s="27"/>
      <c r="M274" s="648"/>
      <c r="N274" s="211"/>
      <c r="O274" s="125"/>
      <c r="P274" s="651"/>
    </row>
    <row r="275" spans="1:16" ht="15">
      <c r="A275" s="12"/>
      <c r="B275" s="124"/>
      <c r="C275" s="674"/>
      <c r="D275" s="27"/>
      <c r="E275" s="662" t="s">
        <v>428</v>
      </c>
      <c r="F275" s="662"/>
      <c r="G275" s="739">
        <f>SUM(G269:G274)</f>
        <v>0</v>
      </c>
      <c r="H275" s="740"/>
      <c r="I275" s="27"/>
      <c r="J275" s="667"/>
      <c r="K275" s="668"/>
      <c r="L275" s="27"/>
      <c r="M275" s="648"/>
      <c r="N275" s="211"/>
      <c r="O275" s="115"/>
      <c r="P275" s="651"/>
    </row>
    <row r="276" spans="1:16" ht="15">
      <c r="A276" s="12"/>
      <c r="B276" s="124"/>
      <c r="C276" s="27"/>
      <c r="D276" s="125"/>
      <c r="E276" s="235" t="s">
        <v>429</v>
      </c>
      <c r="F276" s="234"/>
      <c r="G276" s="741">
        <f>IF(J249="oui",J243,0)</f>
        <v>0</v>
      </c>
      <c r="H276" s="742"/>
      <c r="I276" s="27"/>
      <c r="J276" s="667"/>
      <c r="K276" s="668"/>
      <c r="L276" s="27"/>
      <c r="M276" s="648"/>
      <c r="N276" s="211"/>
      <c r="O276" s="115"/>
      <c r="P276" s="651"/>
    </row>
    <row r="277" spans="1:16" ht="15.75" thickBot="1">
      <c r="A277" s="12"/>
      <c r="B277" s="132"/>
      <c r="C277" s="133"/>
      <c r="D277" s="133"/>
      <c r="E277" s="677" t="s">
        <v>430</v>
      </c>
      <c r="F277" s="677"/>
      <c r="G277" s="815">
        <f>G275+G276</f>
        <v>0</v>
      </c>
      <c r="H277" s="816"/>
      <c r="I277" s="259"/>
      <c r="J277" s="669"/>
      <c r="K277" s="670"/>
      <c r="L277" s="143"/>
      <c r="M277" s="649"/>
      <c r="N277" s="261"/>
      <c r="O277" s="214"/>
      <c r="P277" s="652"/>
    </row>
    <row r="278" spans="1:16" ht="16.5" thickTop="1">
      <c r="A278" s="12"/>
      <c r="B278" s="680" t="str">
        <f>IF(COUNTIF(I269:I274,"=USD")&gt;0,"Erreur! Mélange de USD et de HTG"," ")</f>
        <v xml:space="preserve"> </v>
      </c>
      <c r="C278" s="681"/>
      <c r="D278" s="681"/>
      <c r="E278" s="681"/>
      <c r="F278" s="681"/>
      <c r="G278" s="681"/>
      <c r="H278" s="681"/>
      <c r="I278" s="681"/>
      <c r="J278" s="257"/>
      <c r="K278" s="257"/>
      <c r="L278" s="27"/>
      <c r="M278" s="258"/>
      <c r="N278" s="211"/>
      <c r="O278" s="125"/>
      <c r="P278" s="260"/>
    </row>
    <row r="279" spans="1:16" ht="6.95" customHeight="1" thickBot="1">
      <c r="A279" s="12"/>
      <c r="B279" s="119"/>
      <c r="C279" s="120"/>
      <c r="D279" s="120"/>
      <c r="E279" s="120"/>
      <c r="F279" s="120"/>
      <c r="G279" s="120"/>
      <c r="H279" s="120"/>
      <c r="I279" s="120"/>
      <c r="J279" s="120"/>
      <c r="K279" s="120"/>
      <c r="L279" s="120"/>
      <c r="M279" s="120"/>
      <c r="N279" s="120"/>
      <c r="O279" s="120"/>
      <c r="P279" s="121"/>
    </row>
    <row r="280" spans="1:16" ht="6.95" customHeight="1">
      <c r="A280" s="12"/>
      <c r="B280" s="27"/>
      <c r="C280" s="27"/>
      <c r="D280" s="27"/>
      <c r="E280" s="27"/>
      <c r="F280" s="27"/>
      <c r="G280" s="27"/>
      <c r="H280" s="27"/>
      <c r="I280" s="27"/>
      <c r="J280" s="27"/>
      <c r="K280" s="27"/>
      <c r="L280" s="27"/>
      <c r="M280" s="27"/>
      <c r="N280" s="27"/>
      <c r="O280" s="27"/>
      <c r="P280" s="27"/>
    </row>
    <row r="281" spans="1:16" ht="21.75" thickBot="1">
      <c r="A281" s="12"/>
      <c r="B281" s="12"/>
      <c r="C281" s="12"/>
      <c r="D281" s="108" t="s">
        <v>431</v>
      </c>
      <c r="E281" s="12"/>
      <c r="F281" s="12"/>
      <c r="G281" s="12"/>
      <c r="H281" s="12"/>
      <c r="I281" s="12"/>
      <c r="J281" s="12"/>
      <c r="K281" s="12"/>
      <c r="L281" s="12"/>
      <c r="M281" s="12"/>
      <c r="N281" s="12"/>
      <c r="O281" s="12"/>
      <c r="P281" s="12"/>
    </row>
    <row r="282" spans="1:16" ht="6.95" customHeight="1">
      <c r="A282" s="12"/>
      <c r="B282" s="122"/>
      <c r="C282" s="112"/>
      <c r="D282" s="112"/>
      <c r="E282" s="112"/>
      <c r="F282" s="112"/>
      <c r="G282" s="112"/>
      <c r="H282" s="112"/>
      <c r="I282" s="112"/>
      <c r="J282" s="112"/>
      <c r="K282" s="112"/>
      <c r="L282" s="112"/>
      <c r="M282" s="112"/>
      <c r="N282" s="112"/>
      <c r="O282" s="112"/>
      <c r="P282" s="123"/>
    </row>
    <row r="283" spans="1:16">
      <c r="A283" s="12"/>
      <c r="B283" s="124"/>
      <c r="C283" s="114"/>
      <c r="D283" s="27"/>
      <c r="E283" s="27"/>
      <c r="F283" s="27"/>
      <c r="G283" s="27"/>
      <c r="H283" s="27"/>
      <c r="I283" s="27"/>
      <c r="J283" s="602" t="s">
        <v>432</v>
      </c>
      <c r="K283" s="602"/>
      <c r="L283" s="27"/>
      <c r="M283" s="252" t="s">
        <v>433</v>
      </c>
      <c r="N283" s="125"/>
      <c r="P283" s="233" t="s">
        <v>423</v>
      </c>
    </row>
    <row r="284" spans="1:16" ht="9.9499999999999993" customHeight="1">
      <c r="A284" s="12"/>
      <c r="B284" s="124"/>
      <c r="C284" s="27"/>
      <c r="D284" s="27"/>
      <c r="E284" s="558"/>
      <c r="F284" s="558"/>
      <c r="G284" s="125"/>
      <c r="H284" s="125"/>
      <c r="I284" s="27"/>
      <c r="J284" s="660" t="s">
        <v>666</v>
      </c>
      <c r="K284" s="660"/>
      <c r="L284" s="27"/>
      <c r="M284" s="200"/>
      <c r="N284" s="211"/>
      <c r="O284" s="125"/>
      <c r="P284" s="213" t="s">
        <v>434</v>
      </c>
    </row>
    <row r="285" spans="1:16" ht="15">
      <c r="A285" s="12"/>
      <c r="B285" s="124"/>
      <c r="C285" s="674" t="s">
        <v>424</v>
      </c>
      <c r="D285" s="27"/>
      <c r="E285" s="586" t="s">
        <v>425</v>
      </c>
      <c r="F285" s="586"/>
      <c r="G285" s="586" t="s">
        <v>435</v>
      </c>
      <c r="H285" s="586"/>
      <c r="I285" s="27"/>
      <c r="J285" s="665"/>
      <c r="K285" s="666"/>
      <c r="L285" s="27"/>
      <c r="M285" s="647"/>
      <c r="N285" s="211"/>
      <c r="O285" s="125"/>
      <c r="P285" s="820"/>
    </row>
    <row r="286" spans="1:16" ht="15">
      <c r="A286" s="12"/>
      <c r="B286" s="124"/>
      <c r="C286" s="674"/>
      <c r="D286" s="27"/>
      <c r="E286" s="671" t="s">
        <v>426</v>
      </c>
      <c r="F286" s="671"/>
      <c r="G286" s="586" t="s">
        <v>427</v>
      </c>
      <c r="H286" s="586"/>
      <c r="I286" s="27"/>
      <c r="J286" s="667"/>
      <c r="K286" s="668"/>
      <c r="L286" s="27"/>
      <c r="M286" s="648"/>
      <c r="N286" s="211"/>
      <c r="O286" s="125"/>
      <c r="P286" s="821"/>
    </row>
    <row r="287" spans="1:16" ht="15">
      <c r="A287" s="12"/>
      <c r="B287" s="124"/>
      <c r="C287" s="674"/>
      <c r="D287" s="27"/>
      <c r="E287" s="672"/>
      <c r="F287" s="673"/>
      <c r="G287" s="738">
        <f t="shared" ref="G287:G292" si="10">IF(COUNTA(E287)=0,0,VLOOKUP(E287,$B$108:$M$113,12,FALSE))</f>
        <v>0</v>
      </c>
      <c r="H287" s="738"/>
      <c r="I287" s="256" t="str">
        <f t="shared" ref="I287:I292" si="11">IF(COUNTA(E287)=0," ",VLOOKUP(E287,$B$108:$E$113,4,FALSE))</f>
        <v xml:space="preserve"> </v>
      </c>
      <c r="J287" s="667"/>
      <c r="K287" s="668"/>
      <c r="L287" s="27"/>
      <c r="M287" s="648"/>
      <c r="N287" s="211"/>
      <c r="O287" s="125"/>
      <c r="P287" s="821"/>
    </row>
    <row r="288" spans="1:16" ht="15">
      <c r="A288" s="12"/>
      <c r="B288" s="124"/>
      <c r="C288" s="674"/>
      <c r="D288" s="27"/>
      <c r="E288" s="672"/>
      <c r="F288" s="673"/>
      <c r="G288" s="738">
        <f t="shared" si="10"/>
        <v>0</v>
      </c>
      <c r="H288" s="738"/>
      <c r="I288" s="256" t="str">
        <f t="shared" si="11"/>
        <v xml:space="preserve"> </v>
      </c>
      <c r="J288" s="667"/>
      <c r="K288" s="668"/>
      <c r="L288" s="27"/>
      <c r="M288" s="648"/>
      <c r="N288" s="211"/>
      <c r="O288" s="125"/>
      <c r="P288" s="821"/>
    </row>
    <row r="289" spans="1:16" ht="15">
      <c r="A289" s="12"/>
      <c r="B289" s="124"/>
      <c r="C289" s="674"/>
      <c r="D289" s="27"/>
      <c r="E289" s="672"/>
      <c r="F289" s="673"/>
      <c r="G289" s="738">
        <f t="shared" si="10"/>
        <v>0</v>
      </c>
      <c r="H289" s="738"/>
      <c r="I289" s="256" t="str">
        <f t="shared" si="11"/>
        <v xml:space="preserve"> </v>
      </c>
      <c r="J289" s="667"/>
      <c r="K289" s="668"/>
      <c r="L289" s="27"/>
      <c r="M289" s="648"/>
      <c r="N289" s="211"/>
      <c r="O289" s="125"/>
      <c r="P289" s="821"/>
    </row>
    <row r="290" spans="1:16" ht="15">
      <c r="A290" s="12"/>
      <c r="B290" s="124"/>
      <c r="C290" s="674"/>
      <c r="D290" s="27"/>
      <c r="E290" s="672"/>
      <c r="F290" s="673"/>
      <c r="G290" s="738">
        <f t="shared" si="10"/>
        <v>0</v>
      </c>
      <c r="H290" s="738"/>
      <c r="I290" s="256" t="str">
        <f t="shared" si="11"/>
        <v xml:space="preserve"> </v>
      </c>
      <c r="J290" s="667"/>
      <c r="K290" s="668"/>
      <c r="L290" s="27"/>
      <c r="M290" s="648"/>
      <c r="N290" s="211"/>
      <c r="O290" s="125"/>
      <c r="P290" s="821"/>
    </row>
    <row r="291" spans="1:16" ht="15">
      <c r="A291" s="12"/>
      <c r="B291" s="124"/>
      <c r="C291" s="674"/>
      <c r="D291" s="27"/>
      <c r="E291" s="672"/>
      <c r="F291" s="673"/>
      <c r="G291" s="738">
        <f t="shared" si="10"/>
        <v>0</v>
      </c>
      <c r="H291" s="738"/>
      <c r="I291" s="256" t="str">
        <f t="shared" si="11"/>
        <v xml:space="preserve"> </v>
      </c>
      <c r="J291" s="667"/>
      <c r="K291" s="668"/>
      <c r="L291" s="27"/>
      <c r="M291" s="648"/>
      <c r="N291" s="211"/>
      <c r="O291" s="125"/>
      <c r="P291" s="821"/>
    </row>
    <row r="292" spans="1:16" ht="15">
      <c r="A292" s="12"/>
      <c r="B292" s="124"/>
      <c r="C292" s="674"/>
      <c r="D292" s="27"/>
      <c r="E292" s="672"/>
      <c r="F292" s="673"/>
      <c r="G292" s="738">
        <f t="shared" si="10"/>
        <v>0</v>
      </c>
      <c r="H292" s="738"/>
      <c r="I292" s="256" t="str">
        <f t="shared" si="11"/>
        <v xml:space="preserve"> </v>
      </c>
      <c r="J292" s="667"/>
      <c r="K292" s="668"/>
      <c r="L292" s="27"/>
      <c r="M292" s="648"/>
      <c r="N292" s="211"/>
      <c r="O292" s="125"/>
      <c r="P292" s="821"/>
    </row>
    <row r="293" spans="1:16" ht="15">
      <c r="A293" s="12"/>
      <c r="B293" s="124"/>
      <c r="C293" s="674"/>
      <c r="D293" s="26"/>
      <c r="E293" s="740" t="s">
        <v>436</v>
      </c>
      <c r="F293" s="740"/>
      <c r="G293" s="739">
        <f>SUM(G287:G292)</f>
        <v>0</v>
      </c>
      <c r="H293" s="740"/>
      <c r="I293" s="27"/>
      <c r="J293" s="667"/>
      <c r="K293" s="668"/>
      <c r="L293" s="27"/>
      <c r="M293" s="648"/>
      <c r="N293" s="211"/>
      <c r="O293" s="115"/>
      <c r="P293" s="821"/>
    </row>
    <row r="294" spans="1:16" ht="15">
      <c r="A294" s="12"/>
      <c r="B294" s="124"/>
      <c r="C294" s="27"/>
      <c r="D294" s="125"/>
      <c r="E294" s="212" t="s">
        <v>15</v>
      </c>
      <c r="F294" s="236"/>
      <c r="G294" s="741">
        <f>IF(N249="oui",N243,0)</f>
        <v>0</v>
      </c>
      <c r="H294" s="742"/>
      <c r="I294" s="27"/>
      <c r="J294" s="667"/>
      <c r="K294" s="668"/>
      <c r="L294" s="27"/>
      <c r="M294" s="648"/>
      <c r="N294" s="211"/>
      <c r="O294" s="115"/>
      <c r="P294" s="821"/>
    </row>
    <row r="295" spans="1:16" ht="15.75" thickBot="1">
      <c r="A295" s="12"/>
      <c r="B295" s="124"/>
      <c r="C295" s="27"/>
      <c r="D295" s="27"/>
      <c r="E295" s="682" t="s">
        <v>437</v>
      </c>
      <c r="F295" s="682"/>
      <c r="G295" s="817">
        <f>G293+G294</f>
        <v>0</v>
      </c>
      <c r="H295" s="818"/>
      <c r="I295" s="27"/>
      <c r="J295" s="669"/>
      <c r="K295" s="670"/>
      <c r="L295" s="27"/>
      <c r="M295" s="649"/>
      <c r="N295" s="211"/>
      <c r="O295" s="125"/>
      <c r="P295" s="822"/>
    </row>
    <row r="296" spans="1:16" ht="15.95" customHeight="1" thickTop="1" thickBot="1">
      <c r="A296" s="12"/>
      <c r="B296" s="685" t="str">
        <f>IF(COUNTIF(I287:I292,"=HTG")&gt;0,"Erreur! Mélange de USD et de HTG"," ")</f>
        <v xml:space="preserve"> </v>
      </c>
      <c r="C296" s="686"/>
      <c r="D296" s="686"/>
      <c r="E296" s="686"/>
      <c r="F296" s="686"/>
      <c r="G296" s="686"/>
      <c r="H296" s="686"/>
      <c r="I296" s="686"/>
      <c r="J296" s="120"/>
      <c r="K296" s="120"/>
      <c r="L296" s="120"/>
      <c r="M296" s="120"/>
      <c r="N296" s="120"/>
      <c r="O296" s="120"/>
      <c r="P296" s="121"/>
    </row>
    <row r="297" spans="1:16" ht="21.75" thickBot="1">
      <c r="A297" s="12"/>
      <c r="B297" s="12"/>
      <c r="C297" s="12"/>
      <c r="D297" s="108" t="s">
        <v>438</v>
      </c>
      <c r="E297" s="12"/>
      <c r="F297" s="12"/>
      <c r="G297" s="12"/>
      <c r="H297" s="12"/>
      <c r="I297" s="12"/>
      <c r="J297" s="12"/>
      <c r="K297" s="12"/>
      <c r="L297" s="12"/>
      <c r="M297" s="12"/>
      <c r="N297" s="12"/>
      <c r="O297" s="12"/>
      <c r="P297" s="12"/>
    </row>
    <row r="298" spans="1:16">
      <c r="A298" s="12"/>
      <c r="B298" s="122"/>
      <c r="C298" s="112"/>
      <c r="D298" s="112"/>
      <c r="E298" s="112"/>
      <c r="F298" s="112"/>
      <c r="G298" s="112"/>
      <c r="H298" s="112"/>
      <c r="I298" s="112"/>
      <c r="J298" s="112"/>
      <c r="K298" s="112"/>
      <c r="L298" s="112"/>
      <c r="M298" s="112"/>
      <c r="N298" s="112"/>
      <c r="O298" s="112"/>
      <c r="P298" s="123"/>
    </row>
    <row r="299" spans="1:16">
      <c r="A299" s="12"/>
      <c r="B299" s="124"/>
      <c r="C299" s="114"/>
      <c r="D299" s="27"/>
      <c r="E299" s="27"/>
      <c r="F299" s="27"/>
      <c r="G299" s="27"/>
      <c r="H299" s="27"/>
      <c r="I299" s="27"/>
      <c r="J299" s="586"/>
      <c r="K299" s="586"/>
      <c r="L299" s="27"/>
      <c r="M299" s="125"/>
      <c r="N299" s="125"/>
      <c r="O299" s="558"/>
      <c r="P299" s="603"/>
    </row>
    <row r="300" spans="1:16" ht="15">
      <c r="A300" s="12"/>
      <c r="B300" s="124"/>
      <c r="C300" s="27"/>
      <c r="D300" s="27"/>
      <c r="E300" s="558"/>
      <c r="F300" s="558"/>
      <c r="G300" s="125"/>
      <c r="H300" s="125"/>
      <c r="I300" s="27"/>
      <c r="J300" s="597"/>
      <c r="K300" s="597"/>
      <c r="L300" s="27"/>
      <c r="M300" s="200"/>
      <c r="N300" s="211"/>
      <c r="O300" s="558"/>
      <c r="P300" s="603"/>
    </row>
    <row r="301" spans="1:16" ht="15" customHeight="1">
      <c r="A301" s="12"/>
      <c r="B301" s="124"/>
      <c r="C301" s="674" t="s">
        <v>424</v>
      </c>
      <c r="D301" s="27"/>
      <c r="E301" s="391" t="s">
        <v>425</v>
      </c>
      <c r="F301" s="174"/>
      <c r="G301" s="536" t="s">
        <v>435</v>
      </c>
      <c r="H301" s="690"/>
      <c r="I301" s="27"/>
      <c r="J301" s="691" t="s">
        <v>143</v>
      </c>
      <c r="K301" s="691"/>
      <c r="L301" s="27"/>
      <c r="M301" s="215" t="s">
        <v>432</v>
      </c>
      <c r="N301" s="216" t="s">
        <v>461</v>
      </c>
      <c r="O301" s="692" t="s">
        <v>423</v>
      </c>
      <c r="P301" s="693"/>
    </row>
    <row r="302" spans="1:16" ht="15" customHeight="1">
      <c r="A302" s="12"/>
      <c r="B302" s="124"/>
      <c r="C302" s="674"/>
      <c r="D302" s="27"/>
      <c r="E302" s="392" t="s">
        <v>16</v>
      </c>
      <c r="F302" s="393"/>
      <c r="G302" s="538" t="s">
        <v>427</v>
      </c>
      <c r="H302" s="643"/>
      <c r="I302" s="27"/>
      <c r="J302" s="823" t="s">
        <v>152</v>
      </c>
      <c r="K302" s="824"/>
      <c r="L302" s="27"/>
      <c r="M302" s="217"/>
      <c r="N302" s="237" t="s">
        <v>462</v>
      </c>
      <c r="O302" s="825" t="s">
        <v>693</v>
      </c>
      <c r="P302" s="548"/>
    </row>
    <row r="303" spans="1:16" ht="15" customHeight="1">
      <c r="A303" s="12"/>
      <c r="B303" s="124"/>
      <c r="C303" s="674"/>
      <c r="D303" s="27"/>
      <c r="E303" s="819"/>
      <c r="F303" s="819"/>
      <c r="G303" s="738">
        <f>IF(COUNTA(E303)=0,0,VLOOKUP(E303,$B$108:$M$113,12,FALSE))</f>
        <v>0</v>
      </c>
      <c r="H303" s="738"/>
      <c r="I303" s="218" t="str">
        <f>IF(G303&lt;=0," ",IF(J303=1,"USD",IF(J303=2,"HTG"," ")))</f>
        <v xml:space="preserve"> </v>
      </c>
      <c r="J303" s="697" t="str">
        <f t="shared" ref="J303:J308" si="12">IF(COUNTA(E303)=0," ",VLOOKUP(E303,$B$108:$F$113,5,FALSE))</f>
        <v xml:space="preserve"> </v>
      </c>
      <c r="K303" s="698"/>
      <c r="L303" s="27"/>
      <c r="M303" s="459"/>
      <c r="N303" s="458"/>
      <c r="O303" s="517"/>
      <c r="P303" s="632"/>
    </row>
    <row r="304" spans="1:16" ht="15" customHeight="1">
      <c r="A304" s="12"/>
      <c r="B304" s="124"/>
      <c r="C304" s="674"/>
      <c r="D304" s="27"/>
      <c r="E304" s="819"/>
      <c r="F304" s="819"/>
      <c r="G304" s="738">
        <f>IF(COUNTA(E304)=0,0,VLOOKUP(E304,$B$108:$M$113,12,FALSE))</f>
        <v>0</v>
      </c>
      <c r="H304" s="738"/>
      <c r="I304" s="218" t="str">
        <f t="shared" ref="I304:I310" si="13">IF(G304&lt;=0," ",IF(J304=1,"USD",IF(J304=2,"HTG"," ")))</f>
        <v xml:space="preserve"> </v>
      </c>
      <c r="J304" s="697" t="str">
        <f t="shared" si="12"/>
        <v xml:space="preserve"> </v>
      </c>
      <c r="K304" s="698"/>
      <c r="L304" s="27"/>
      <c r="M304" s="459"/>
      <c r="N304" s="458"/>
      <c r="O304" s="517"/>
      <c r="P304" s="632"/>
    </row>
    <row r="305" spans="1:16" ht="15" customHeight="1">
      <c r="A305" s="12"/>
      <c r="B305" s="124"/>
      <c r="C305" s="674"/>
      <c r="D305" s="27"/>
      <c r="E305" s="819"/>
      <c r="F305" s="819"/>
      <c r="G305" s="738">
        <f>IF(COUNTA(E305)=0,0,VLOOKUP(E305,$B$108:$M$113,12,FALSE))</f>
        <v>0</v>
      </c>
      <c r="H305" s="738"/>
      <c r="I305" s="218" t="str">
        <f t="shared" si="13"/>
        <v xml:space="preserve"> </v>
      </c>
      <c r="J305" s="697" t="str">
        <f t="shared" si="12"/>
        <v xml:space="preserve"> </v>
      </c>
      <c r="K305" s="698"/>
      <c r="L305" s="27"/>
      <c r="M305" s="459"/>
      <c r="N305" s="458"/>
      <c r="O305" s="517"/>
      <c r="P305" s="632"/>
    </row>
    <row r="306" spans="1:16" ht="15" customHeight="1">
      <c r="A306" s="12"/>
      <c r="B306" s="124"/>
      <c r="C306" s="674"/>
      <c r="D306" s="27"/>
      <c r="E306" s="696"/>
      <c r="F306" s="696"/>
      <c r="G306" s="738">
        <f>IF(COUNTA(E306)=0,0,VLOOKUP(E306,$B$108:$M$113,12,FALSE))</f>
        <v>0</v>
      </c>
      <c r="H306" s="738"/>
      <c r="I306" s="218" t="str">
        <f t="shared" si="13"/>
        <v xml:space="preserve"> </v>
      </c>
      <c r="J306" s="697" t="str">
        <f t="shared" si="12"/>
        <v xml:space="preserve"> </v>
      </c>
      <c r="K306" s="698"/>
      <c r="L306" s="27"/>
      <c r="M306" s="441"/>
      <c r="N306" s="458"/>
      <c r="O306" s="517"/>
      <c r="P306" s="632"/>
    </row>
    <row r="307" spans="1:16" ht="15" customHeight="1">
      <c r="A307" s="12"/>
      <c r="B307" s="124"/>
      <c r="C307" s="674"/>
      <c r="D307" s="27"/>
      <c r="E307" s="696"/>
      <c r="F307" s="696"/>
      <c r="G307" s="238"/>
      <c r="H307" s="238"/>
      <c r="I307" s="218"/>
      <c r="J307" s="697" t="str">
        <f t="shared" si="12"/>
        <v xml:space="preserve"> </v>
      </c>
      <c r="K307" s="698"/>
      <c r="L307" s="27"/>
      <c r="M307" s="441"/>
      <c r="N307" s="458"/>
      <c r="O307" s="117"/>
      <c r="P307" s="118"/>
    </row>
    <row r="308" spans="1:16" ht="15" customHeight="1">
      <c r="A308" s="12"/>
      <c r="B308" s="124"/>
      <c r="C308" s="674"/>
      <c r="D308" s="27"/>
      <c r="E308" s="696"/>
      <c r="F308" s="696"/>
      <c r="G308" s="738">
        <f>IF(COUNTA(E308)=0,0,VLOOKUP(E308,$B$108:$M$113,12,FALSE))</f>
        <v>0</v>
      </c>
      <c r="H308" s="738"/>
      <c r="I308" s="218" t="str">
        <f t="shared" si="13"/>
        <v xml:space="preserve"> </v>
      </c>
      <c r="J308" s="697" t="str">
        <f t="shared" si="12"/>
        <v xml:space="preserve"> </v>
      </c>
      <c r="K308" s="698"/>
      <c r="L308" s="27"/>
      <c r="M308" s="441"/>
      <c r="N308" s="458"/>
      <c r="O308" s="517"/>
      <c r="P308" s="632"/>
    </row>
    <row r="309" spans="1:16" ht="15" customHeight="1">
      <c r="A309" s="12"/>
      <c r="B309" s="124"/>
      <c r="C309" s="26"/>
      <c r="D309" s="241" t="str">
        <f>I309</f>
        <v xml:space="preserve"> </v>
      </c>
      <c r="E309" s="699" t="s">
        <v>22</v>
      </c>
      <c r="F309" s="700"/>
      <c r="G309" s="828">
        <f>IF(N249="non",N243,0)</f>
        <v>0</v>
      </c>
      <c r="H309" s="829"/>
      <c r="I309" s="218" t="str">
        <f t="shared" si="13"/>
        <v xml:space="preserve"> </v>
      </c>
      <c r="J309" s="703">
        <v>1</v>
      </c>
      <c r="K309" s="703"/>
      <c r="L309" s="27"/>
      <c r="M309" s="441"/>
      <c r="N309" s="458"/>
      <c r="O309" s="517"/>
      <c r="P309" s="632"/>
    </row>
    <row r="310" spans="1:16" ht="15" customHeight="1">
      <c r="A310" s="12"/>
      <c r="B310" s="124"/>
      <c r="C310" s="26"/>
      <c r="D310" s="241" t="str">
        <f>I310</f>
        <v xml:space="preserve"> </v>
      </c>
      <c r="E310" s="704" t="s">
        <v>21</v>
      </c>
      <c r="F310" s="705"/>
      <c r="G310" s="828">
        <f>IF(J249="non",J243,0)</f>
        <v>0</v>
      </c>
      <c r="H310" s="829"/>
      <c r="I310" s="218" t="str">
        <f t="shared" si="13"/>
        <v xml:space="preserve"> </v>
      </c>
      <c r="J310" s="706">
        <v>2</v>
      </c>
      <c r="K310" s="707"/>
      <c r="L310" s="27"/>
      <c r="M310" s="441"/>
      <c r="N310" s="219"/>
      <c r="O310" s="117"/>
      <c r="P310" s="118"/>
    </row>
    <row r="311" spans="1:16" ht="15" customHeight="1">
      <c r="A311" s="12"/>
      <c r="B311" s="124"/>
      <c r="C311" s="27"/>
      <c r="D311" s="27"/>
      <c r="E311" s="518"/>
      <c r="F311" s="518"/>
      <c r="G311" s="830"/>
      <c r="H311" s="806"/>
      <c r="I311" s="27"/>
      <c r="J311" s="715"/>
      <c r="K311" s="715"/>
      <c r="L311" s="27"/>
      <c r="M311" s="441"/>
      <c r="N311" s="219"/>
      <c r="O311" s="517"/>
      <c r="P311" s="632"/>
    </row>
    <row r="312" spans="1:16" ht="6.95" customHeight="1">
      <c r="A312" s="12"/>
      <c r="B312" s="124"/>
      <c r="C312" s="27"/>
      <c r="D312" s="27"/>
      <c r="E312" s="558"/>
      <c r="F312" s="558"/>
      <c r="G312" s="558"/>
      <c r="H312" s="558"/>
      <c r="I312" s="27"/>
      <c r="J312" s="597"/>
      <c r="K312" s="597"/>
      <c r="L312" s="27"/>
      <c r="M312" s="598"/>
      <c r="N312" s="598"/>
      <c r="O312" s="27"/>
      <c r="P312" s="116"/>
    </row>
    <row r="313" spans="1:16" ht="13.5" thickBot="1">
      <c r="A313" s="12"/>
      <c r="B313" s="119"/>
      <c r="C313" s="120"/>
      <c r="D313" s="266" t="s">
        <v>616</v>
      </c>
      <c r="E313" s="266"/>
      <c r="F313" s="266"/>
      <c r="G313" s="266"/>
      <c r="H313" s="266"/>
      <c r="I313" s="120"/>
      <c r="J313" s="267" t="s">
        <v>23</v>
      </c>
      <c r="K313" s="267"/>
      <c r="L313" s="268"/>
      <c r="M313" s="269"/>
      <c r="N313" s="269"/>
      <c r="O313" s="120"/>
      <c r="P313" s="121"/>
    </row>
    <row r="314" spans="1:16" ht="6" customHeight="1">
      <c r="A314" s="12"/>
      <c r="B314" s="12"/>
      <c r="C314" s="12"/>
      <c r="D314" s="12"/>
      <c r="E314" s="12"/>
      <c r="F314" s="12"/>
      <c r="G314" s="12"/>
      <c r="H314" s="12"/>
      <c r="I314" s="12"/>
      <c r="J314" s="12"/>
      <c r="K314" s="12"/>
      <c r="L314" s="12"/>
      <c r="M314" s="12"/>
      <c r="N314" s="12"/>
      <c r="O314" s="12"/>
      <c r="P314" s="12"/>
    </row>
    <row r="315" spans="1:16" ht="21.75" thickBot="1">
      <c r="A315" s="12"/>
      <c r="B315" s="12"/>
      <c r="C315" s="12"/>
      <c r="D315" s="108" t="s">
        <v>439</v>
      </c>
      <c r="E315" s="120"/>
      <c r="F315" s="12"/>
      <c r="G315" s="12"/>
      <c r="H315" s="12"/>
      <c r="I315" s="12"/>
      <c r="J315" s="12"/>
      <c r="K315" s="12"/>
      <c r="L315" s="12"/>
      <c r="M315" s="12"/>
      <c r="N315" s="12"/>
      <c r="O315" s="12"/>
      <c r="P315" s="12"/>
    </row>
    <row r="316" spans="1:16" ht="6" customHeight="1">
      <c r="A316" s="12"/>
      <c r="B316" s="122"/>
      <c r="C316" s="201"/>
      <c r="D316" s="112"/>
      <c r="E316" s="283"/>
      <c r="F316" s="112"/>
      <c r="G316" s="112"/>
      <c r="H316" s="112"/>
      <c r="I316" s="112"/>
      <c r="J316" s="708"/>
      <c r="K316" s="708"/>
      <c r="L316" s="112"/>
      <c r="M316" s="203"/>
      <c r="N316" s="203"/>
      <c r="O316" s="600"/>
      <c r="P316" s="601"/>
    </row>
    <row r="317" spans="1:16" ht="15">
      <c r="A317" s="12"/>
      <c r="B317" s="124"/>
      <c r="C317" s="262"/>
      <c r="D317" s="27"/>
      <c r="E317" s="527" t="s">
        <v>17</v>
      </c>
      <c r="F317" s="527"/>
      <c r="G317" s="527"/>
      <c r="H317" s="527"/>
      <c r="I317" s="527"/>
      <c r="J317" s="527"/>
      <c r="K317" s="527"/>
      <c r="L317" s="527"/>
      <c r="M317" s="527"/>
      <c r="N317" s="527"/>
      <c r="O317" s="115"/>
      <c r="P317" s="204"/>
    </row>
    <row r="318" spans="1:16" ht="15">
      <c r="A318" s="12"/>
      <c r="B318" s="124"/>
      <c r="C318" s="262"/>
      <c r="D318" s="27"/>
      <c r="E318" s="137" t="s">
        <v>27</v>
      </c>
      <c r="F318" s="137"/>
      <c r="G318" s="137"/>
      <c r="H318" s="137"/>
      <c r="I318" s="137"/>
      <c r="J318" s="137"/>
      <c r="K318" s="137"/>
      <c r="L318" s="137"/>
      <c r="M318" s="137"/>
      <c r="N318" s="137"/>
      <c r="O318" s="115"/>
      <c r="P318" s="204"/>
    </row>
    <row r="319" spans="1:16" ht="15">
      <c r="A319" s="12"/>
      <c r="B319" s="124"/>
      <c r="C319" s="262"/>
      <c r="D319" s="27"/>
      <c r="E319" s="137"/>
      <c r="F319" s="137"/>
      <c r="G319" s="137"/>
      <c r="H319" s="137"/>
      <c r="I319" s="337" t="str">
        <f>IF(COUNTIF($C$320:$C$324,"=x")&gt;0,"Gourdes"," ")</f>
        <v>Gourdes</v>
      </c>
      <c r="J319" s="338"/>
      <c r="K319" s="337" t="str">
        <f>IF(COUNTIF($C$320:$C$324,"=x")&gt;0,"Dollars"," ")</f>
        <v>Dollars</v>
      </c>
      <c r="L319" s="137"/>
      <c r="M319" s="137"/>
      <c r="N319" s="137"/>
      <c r="O319" s="115"/>
      <c r="P319" s="204"/>
    </row>
    <row r="320" spans="1:16" ht="15">
      <c r="A320" s="12"/>
      <c r="B320" s="124"/>
      <c r="C320" s="263"/>
      <c r="D320" s="27"/>
      <c r="E320" s="125" t="s">
        <v>18</v>
      </c>
      <c r="F320" s="125"/>
      <c r="G320" s="125"/>
      <c r="H320" s="284" t="str">
        <f>IF(AND(COUNTA(C320)&gt;0,C320&lt;&gt;"x"),"Erreur! choix non accepté, si c'est votre choix, il  faut inscrire la lettre x. Sinon, effacer"," ")</f>
        <v xml:space="preserve"> </v>
      </c>
      <c r="I320" s="285">
        <f>IF(C320="x",G277,0)</f>
        <v>0</v>
      </c>
      <c r="J320" s="285"/>
      <c r="K320" s="285"/>
      <c r="L320" s="125"/>
      <c r="M320" s="125"/>
      <c r="N320" s="125"/>
      <c r="O320" s="115"/>
      <c r="P320" s="204"/>
    </row>
    <row r="321" spans="1:16" ht="15">
      <c r="A321" s="12"/>
      <c r="B321" s="124"/>
      <c r="C321" s="262"/>
      <c r="D321" s="27"/>
      <c r="E321" s="27"/>
      <c r="F321" s="27"/>
      <c r="G321" s="27"/>
      <c r="H321" s="27"/>
      <c r="I321" s="270"/>
      <c r="J321" s="172"/>
      <c r="K321" s="172"/>
      <c r="L321" s="27"/>
      <c r="M321" s="125"/>
      <c r="N321" s="125"/>
      <c r="O321" s="115"/>
      <c r="P321" s="204"/>
    </row>
    <row r="322" spans="1:16" ht="15">
      <c r="A322" s="12"/>
      <c r="B322" s="124"/>
      <c r="C322" s="263"/>
      <c r="D322" s="27"/>
      <c r="E322" s="125" t="s">
        <v>19</v>
      </c>
      <c r="F322" s="125"/>
      <c r="G322" s="125"/>
      <c r="H322" s="284" t="str">
        <f>IF(AND(COUNTA(C322)&gt;0,C322&lt;&gt;"x"),"Erreur! choix non accepté, si c'est votre choix, il  faut inscrire la lettre x. Sinon, effacer"," ")</f>
        <v xml:space="preserve"> </v>
      </c>
      <c r="I322" s="285"/>
      <c r="J322" s="285"/>
      <c r="K322" s="285">
        <f>IF(C322="x",G295,0)</f>
        <v>0</v>
      </c>
      <c r="L322" s="27"/>
      <c r="M322" s="125"/>
      <c r="N322" s="125"/>
      <c r="O322" s="115"/>
      <c r="P322" s="204"/>
    </row>
    <row r="323" spans="1:16" ht="15">
      <c r="A323" s="12"/>
      <c r="B323" s="124"/>
      <c r="C323" s="262"/>
      <c r="D323" s="27"/>
      <c r="E323" s="27"/>
      <c r="F323" s="27"/>
      <c r="G323" s="27"/>
      <c r="H323" s="27"/>
      <c r="I323" s="270"/>
      <c r="J323" s="172"/>
      <c r="K323" s="172"/>
      <c r="L323" s="27"/>
      <c r="M323" s="125"/>
      <c r="N323" s="125"/>
      <c r="O323" s="115"/>
      <c r="P323" s="204"/>
    </row>
    <row r="324" spans="1:16" ht="15">
      <c r="A324" s="12"/>
      <c r="B324" s="124"/>
      <c r="C324" s="263" t="s">
        <v>708</v>
      </c>
      <c r="D324" s="27"/>
      <c r="E324" s="256" t="s">
        <v>618</v>
      </c>
      <c r="F324" s="27"/>
      <c r="G324" s="27"/>
      <c r="H324" s="284" t="str">
        <f>IF(AND(COUNTA(C324)&gt;0,C324&lt;&gt;"x"),"Erreur! choix non accepté, si c'est votre choix, il  faut inscrire la lettre x. Sinon, effacer"," ")</f>
        <v xml:space="preserve"> </v>
      </c>
      <c r="I324" s="270"/>
      <c r="J324" s="172"/>
      <c r="K324" s="172"/>
      <c r="L324" s="27"/>
      <c r="M324" s="125"/>
      <c r="N324" s="125"/>
      <c r="O324" s="115"/>
      <c r="P324" s="204"/>
    </row>
    <row r="325" spans="1:16" ht="15" customHeight="1">
      <c r="A325" s="12"/>
      <c r="B325" s="124"/>
      <c r="C325" s="298"/>
      <c r="D325" s="299" t="str">
        <f>IF(COUNTA(F325)=0," ",VLOOKUP(F325,$E$303:$K$310,6,FALSE))</f>
        <v xml:space="preserve"> </v>
      </c>
      <c r="E325" s="709" t="str">
        <f>IF(C324="x","         Leurs numéros"," ")</f>
        <v xml:space="preserve">         Leurs numéros</v>
      </c>
      <c r="F325" s="220"/>
      <c r="G325" s="27"/>
      <c r="H325" s="27"/>
      <c r="I325" s="270">
        <f>IF(COUNTA($F$325)=0,0,IF($D$325=2,VLOOKUP($F$325,$E$303:$H$310,3,FALSE),0))</f>
        <v>0</v>
      </c>
      <c r="J325" s="172"/>
      <c r="K325" s="270">
        <f>IF(COUNTA(F325)=0,0,IF(D325=1,VLOOKUP(F325,$E$303:$H$310,3,FALSE),0))</f>
        <v>0</v>
      </c>
      <c r="L325" s="27"/>
      <c r="M325" s="125"/>
      <c r="N325" s="125"/>
      <c r="O325" s="115"/>
      <c r="P325" s="204"/>
    </row>
    <row r="326" spans="1:16" ht="15">
      <c r="A326" s="12"/>
      <c r="B326" s="124"/>
      <c r="C326" s="298"/>
      <c r="D326" s="299"/>
      <c r="E326" s="709"/>
      <c r="F326" s="27"/>
      <c r="G326" s="27"/>
      <c r="H326" s="27"/>
      <c r="I326" s="270"/>
      <c r="J326" s="172"/>
      <c r="K326" s="172"/>
      <c r="L326" s="27"/>
      <c r="M326" s="125"/>
      <c r="N326" s="125"/>
      <c r="O326" s="115"/>
      <c r="P326" s="204"/>
    </row>
    <row r="327" spans="1:16" ht="15">
      <c r="A327" s="12"/>
      <c r="B327" s="124"/>
      <c r="C327" s="298"/>
      <c r="D327" s="299" t="str">
        <f>IF(COUNTA(F327)=0," ",VLOOKUP(F327,$E$303:$K$310,6,FALSE))</f>
        <v xml:space="preserve"> </v>
      </c>
      <c r="E327" s="709"/>
      <c r="F327" s="220"/>
      <c r="G327" s="27"/>
      <c r="H327" s="27"/>
      <c r="I327" s="270">
        <f>IF(COUNTA(F327)=0,0,IF(D327=2,VLOOKUP(F327,$E$303:$H$310,3,FALSE),0))</f>
        <v>0</v>
      </c>
      <c r="J327" s="172"/>
      <c r="K327" s="270">
        <f>IF(COUNTA(F327)=0,0,IF(D327=1,VLOOKUP(F327,$E$303:$H$310,3,FALSE),0))</f>
        <v>0</v>
      </c>
      <c r="L327" s="27"/>
      <c r="M327" s="339" t="str">
        <f>IF(AND(SUM($I$325:$K$337)&gt;0,$C$324&lt;&gt;"x"),"Incohérence! Vous n'avez pas mis un x à la cellule C324"," ")</f>
        <v xml:space="preserve"> </v>
      </c>
      <c r="O327" s="115"/>
      <c r="P327" s="204"/>
    </row>
    <row r="328" spans="1:16" ht="15">
      <c r="A328" s="12"/>
      <c r="B328" s="124"/>
      <c r="C328" s="298"/>
      <c r="D328" s="299"/>
      <c r="E328" s="709"/>
      <c r="F328" s="27"/>
      <c r="G328" s="27"/>
      <c r="H328" s="27"/>
      <c r="I328" s="270"/>
      <c r="J328" s="172"/>
      <c r="K328" s="172"/>
      <c r="L328" s="27"/>
      <c r="M328" s="339" t="str">
        <f t="shared" ref="M328:M335" si="14">IF(AND(SUM($I$325:$K$337)&gt;0,$C$324&lt;&gt;"x"),"Incohérence! Vous n'avez pas mis un x à la cellule C324"," ")</f>
        <v xml:space="preserve"> </v>
      </c>
      <c r="N328" s="125"/>
      <c r="O328" s="115"/>
      <c r="P328" s="204"/>
    </row>
    <row r="329" spans="1:16" ht="15">
      <c r="A329" s="12"/>
      <c r="B329" s="124"/>
      <c r="C329" s="298"/>
      <c r="D329" s="299" t="str">
        <f>IF(COUNTA(F329)=0," ",VLOOKUP(F329,$E$303:$K$310,6,FALSE))</f>
        <v xml:space="preserve"> </v>
      </c>
      <c r="E329" s="709"/>
      <c r="F329" s="460"/>
      <c r="G329" s="27"/>
      <c r="H329" s="27"/>
      <c r="I329" s="270">
        <f>IF(COUNTA(F329)=0,0,IF(D329=2,VLOOKUP(F329,$E$303:$H$310,3,FALSE),0))</f>
        <v>0</v>
      </c>
      <c r="J329" s="172"/>
      <c r="K329" s="270">
        <f>IF(COUNTA(F329)=0,0,IF(D329=1,VLOOKUP(F329,$E$303:$H$310,3,FALSE),0))</f>
        <v>0</v>
      </c>
      <c r="L329" s="27"/>
      <c r="M329" s="339" t="str">
        <f t="shared" si="14"/>
        <v xml:space="preserve"> </v>
      </c>
      <c r="N329" s="125"/>
      <c r="O329" s="115"/>
      <c r="P329" s="204"/>
    </row>
    <row r="330" spans="1:16" ht="15">
      <c r="A330" s="12"/>
      <c r="B330" s="124"/>
      <c r="C330" s="298"/>
      <c r="D330" s="299"/>
      <c r="E330" s="709"/>
      <c r="F330" s="27"/>
      <c r="G330" s="27"/>
      <c r="H330" s="27"/>
      <c r="I330" s="270"/>
      <c r="J330" s="172"/>
      <c r="K330" s="172"/>
      <c r="L330" s="27"/>
      <c r="M330" s="339" t="str">
        <f t="shared" si="14"/>
        <v xml:space="preserve"> </v>
      </c>
      <c r="N330" s="125"/>
      <c r="O330" s="115"/>
      <c r="P330" s="204"/>
    </row>
    <row r="331" spans="1:16" ht="15">
      <c r="A331" s="12"/>
      <c r="B331" s="124"/>
      <c r="C331" s="298"/>
      <c r="D331" s="299" t="str">
        <f>IF(COUNTA(F331)=0," ",VLOOKUP(F331,$E$303:$K$310,6,FALSE))</f>
        <v xml:space="preserve"> </v>
      </c>
      <c r="E331" s="709"/>
      <c r="F331" s="460"/>
      <c r="G331" s="27"/>
      <c r="H331" s="27"/>
      <c r="I331" s="270">
        <f>IF(COUNTA(F331)=0,0,IF(D331=2,VLOOKUP(F331,$E$303:$H$310,3,FALSE),0))</f>
        <v>0</v>
      </c>
      <c r="J331" s="172"/>
      <c r="K331" s="270">
        <f>IF(COUNTA(F331)=0,0,IF(D331=1,VLOOKUP(F331,$E$303:$H$310,3,FALSE),0))</f>
        <v>0</v>
      </c>
      <c r="L331" s="27"/>
      <c r="M331" s="339" t="str">
        <f t="shared" si="14"/>
        <v xml:space="preserve"> </v>
      </c>
      <c r="N331" s="125"/>
      <c r="O331" s="115"/>
      <c r="P331" s="204"/>
    </row>
    <row r="332" spans="1:16" ht="15">
      <c r="A332" s="12"/>
      <c r="B332" s="124"/>
      <c r="C332" s="298"/>
      <c r="D332" s="299"/>
      <c r="E332" s="709"/>
      <c r="F332" s="27"/>
      <c r="G332" s="27"/>
      <c r="H332" s="27"/>
      <c r="I332" s="270"/>
      <c r="J332" s="172"/>
      <c r="K332" s="172"/>
      <c r="L332" s="27"/>
      <c r="M332" s="339" t="str">
        <f t="shared" si="14"/>
        <v xml:space="preserve"> </v>
      </c>
      <c r="N332" s="125"/>
      <c r="O332" s="115"/>
      <c r="P332" s="204"/>
    </row>
    <row r="333" spans="1:16" ht="15">
      <c r="A333" s="12"/>
      <c r="B333" s="124"/>
      <c r="C333" s="298"/>
      <c r="D333" s="299" t="str">
        <f>IF(COUNTA(F333)=0," ",VLOOKUP(F333,$E$303:$K$310,6,FALSE))</f>
        <v xml:space="preserve"> </v>
      </c>
      <c r="E333" s="709"/>
      <c r="F333" s="52"/>
      <c r="G333" s="27"/>
      <c r="H333" s="27"/>
      <c r="I333" s="270">
        <f>IF(COUNTA(F333)=0,0,IF(D333=2,VLOOKUP(F333,$E$303:$H$310,3,FALSE),0))</f>
        <v>0</v>
      </c>
      <c r="J333" s="172"/>
      <c r="K333" s="270">
        <f>IF(COUNTA(F333)=0,0,IF(D333=1,VLOOKUP(F333,$E$303:$H$310,3,FALSE),0))</f>
        <v>0</v>
      </c>
      <c r="L333" s="27"/>
      <c r="M333" s="339" t="str">
        <f t="shared" si="14"/>
        <v xml:space="preserve"> </v>
      </c>
      <c r="N333" s="125"/>
      <c r="O333" s="115"/>
      <c r="P333" s="204"/>
    </row>
    <row r="334" spans="1:16" ht="15">
      <c r="A334" s="12"/>
      <c r="B334" s="124"/>
      <c r="C334" s="298"/>
      <c r="D334" s="299"/>
      <c r="E334" s="709"/>
      <c r="F334" s="27"/>
      <c r="G334" s="27"/>
      <c r="H334" s="27"/>
      <c r="I334" s="27"/>
      <c r="J334" s="129"/>
      <c r="K334" s="129"/>
      <c r="L334" s="27"/>
      <c r="M334" s="339" t="str">
        <f t="shared" si="14"/>
        <v xml:space="preserve"> </v>
      </c>
      <c r="N334" s="125"/>
      <c r="O334" s="115"/>
      <c r="P334" s="204"/>
    </row>
    <row r="335" spans="1:16" ht="15">
      <c r="A335" s="12"/>
      <c r="B335" s="124"/>
      <c r="C335" s="298"/>
      <c r="D335" s="299" t="str">
        <f>IF(COUNTA(F335)=0," ",VLOOKUP(F335,$E$303:$K$310,6,FALSE))</f>
        <v xml:space="preserve"> </v>
      </c>
      <c r="E335" s="709"/>
      <c r="F335" s="220"/>
      <c r="G335" s="27"/>
      <c r="H335" s="27"/>
      <c r="I335" s="270">
        <f>IF(COUNTA(F335)=0,0,IF(D335=2,VLOOKUP(F335,$E$303:$H$310,3,FALSE),0))</f>
        <v>0</v>
      </c>
      <c r="J335" s="129"/>
      <c r="K335" s="270">
        <f>IF(COUNTA(F335)=0,0,IF(D335=1,VLOOKUP(F335,$E$303:$H$310,3,FALSE),0))</f>
        <v>0</v>
      </c>
      <c r="L335" s="27"/>
      <c r="M335" s="339" t="str">
        <f t="shared" si="14"/>
        <v xml:space="preserve"> </v>
      </c>
      <c r="N335" s="125"/>
      <c r="O335" s="115"/>
      <c r="P335" s="204"/>
    </row>
    <row r="336" spans="1:16" ht="15">
      <c r="A336" s="12"/>
      <c r="B336" s="124"/>
      <c r="C336" s="298"/>
      <c r="D336" s="299"/>
      <c r="E336" s="709"/>
      <c r="F336" s="27"/>
      <c r="G336" s="27"/>
      <c r="H336" s="27"/>
      <c r="I336" s="27"/>
      <c r="J336" s="129"/>
      <c r="K336" s="129"/>
      <c r="L336" s="27"/>
      <c r="M336" s="125"/>
      <c r="N336" s="125"/>
      <c r="O336" s="115"/>
      <c r="P336" s="204"/>
    </row>
    <row r="337" spans="1:16" ht="15">
      <c r="A337" s="12"/>
      <c r="B337" s="124"/>
      <c r="C337" s="298"/>
      <c r="D337" s="299" t="str">
        <f>IF(COUNTA(F337)=0," ",VLOOKUP(F337,$E$303:$K$310,6,FALSE))</f>
        <v xml:space="preserve"> </v>
      </c>
      <c r="E337" s="709"/>
      <c r="F337" s="220"/>
      <c r="G337" s="27"/>
      <c r="H337" s="27"/>
      <c r="I337" s="270">
        <f>IF(COUNTA(F337)=0,0,IF(D337=2,VLOOKUP(F337,$E$303:$H$310,3,FALSE),0))</f>
        <v>0</v>
      </c>
      <c r="J337" s="129"/>
      <c r="K337" s="270">
        <f>IF(COUNTA(F337)=0,0,IF(D337=1,VLOOKUP(F337,$E$303:$H$310,3,FALSE),0))</f>
        <v>0</v>
      </c>
      <c r="L337" s="27"/>
      <c r="M337" s="125"/>
      <c r="N337" s="125"/>
      <c r="O337" s="115"/>
      <c r="P337" s="204"/>
    </row>
    <row r="338" spans="1:16" ht="6.95" customHeight="1">
      <c r="A338" s="12"/>
      <c r="B338" s="124"/>
      <c r="C338" s="262"/>
      <c r="D338" s="27"/>
      <c r="E338" s="286"/>
      <c r="F338" s="27"/>
      <c r="G338" s="27"/>
      <c r="H338" s="27"/>
      <c r="I338" s="270"/>
      <c r="J338" s="129"/>
      <c r="K338" s="270"/>
      <c r="L338" s="27"/>
      <c r="M338" s="125"/>
      <c r="N338" s="125"/>
      <c r="O338" s="115"/>
      <c r="P338" s="204"/>
    </row>
    <row r="339" spans="1:16" ht="15">
      <c r="A339" s="12"/>
      <c r="B339" s="124"/>
      <c r="C339" s="262"/>
      <c r="D339" s="27"/>
      <c r="E339" s="264" t="s">
        <v>26</v>
      </c>
      <c r="F339" s="265"/>
      <c r="G339" s="265"/>
      <c r="H339" s="265"/>
      <c r="I339" s="271">
        <f>SUM(I320:I337)</f>
        <v>0</v>
      </c>
      <c r="J339" s="271"/>
      <c r="K339" s="272">
        <f>SUM(K320:K337)</f>
        <v>0</v>
      </c>
      <c r="L339" s="27"/>
      <c r="M339" s="125"/>
      <c r="N339" s="125"/>
      <c r="O339" s="115"/>
      <c r="P339" s="204"/>
    </row>
    <row r="340" spans="1:16" ht="6" customHeight="1">
      <c r="A340" s="12"/>
      <c r="B340" s="124"/>
      <c r="C340" s="262"/>
      <c r="D340" s="27"/>
      <c r="E340" s="287"/>
      <c r="F340" s="27"/>
      <c r="G340" s="27"/>
      <c r="H340" s="27"/>
      <c r="I340" s="270"/>
      <c r="J340" s="270"/>
      <c r="K340" s="270"/>
      <c r="L340" s="27"/>
      <c r="M340" s="125"/>
      <c r="N340" s="125"/>
      <c r="O340" s="115"/>
      <c r="P340" s="204"/>
    </row>
    <row r="341" spans="1:16" ht="15" hidden="1">
      <c r="A341" s="12"/>
      <c r="B341" s="124"/>
      <c r="C341" s="262"/>
      <c r="D341" s="27"/>
      <c r="E341" s="184"/>
      <c r="F341" s="27"/>
      <c r="G341" s="27"/>
      <c r="H341" s="27"/>
      <c r="I341" s="27"/>
      <c r="J341" s="129"/>
      <c r="K341" s="129"/>
      <c r="L341" s="27"/>
      <c r="M341" s="125"/>
      <c r="N341" s="125"/>
      <c r="O341" s="115"/>
      <c r="P341" s="204"/>
    </row>
    <row r="342" spans="1:16" hidden="1">
      <c r="A342" s="12"/>
      <c r="B342" s="124"/>
      <c r="C342" s="114"/>
      <c r="D342" s="27"/>
      <c r="E342" s="27"/>
      <c r="F342" s="27"/>
      <c r="G342" s="27"/>
      <c r="H342" s="586"/>
      <c r="I342" s="586"/>
      <c r="J342" s="710"/>
      <c r="K342" s="710"/>
      <c r="L342" s="27"/>
      <c r="M342" s="711"/>
      <c r="N342" s="711"/>
      <c r="O342" s="711"/>
      <c r="P342" s="712"/>
    </row>
    <row r="343" spans="1:16" ht="15">
      <c r="A343" s="12"/>
      <c r="B343" s="124"/>
      <c r="C343" s="114"/>
      <c r="D343" s="27"/>
      <c r="E343" s="27"/>
      <c r="F343" s="27"/>
      <c r="G343" s="27"/>
      <c r="H343" s="129"/>
      <c r="I343" s="129"/>
      <c r="J343" s="150"/>
      <c r="K343" s="277"/>
      <c r="L343" s="200"/>
      <c r="M343" s="304" t="s">
        <v>145</v>
      </c>
      <c r="N343" s="304" t="s">
        <v>145</v>
      </c>
      <c r="O343" s="719" t="s">
        <v>458</v>
      </c>
      <c r="P343" s="720"/>
    </row>
    <row r="344" spans="1:16" ht="15">
      <c r="A344" s="12"/>
      <c r="B344" s="281" t="s">
        <v>605</v>
      </c>
      <c r="C344" s="114"/>
      <c r="D344" s="27"/>
      <c r="E344" s="27"/>
      <c r="F344" s="27"/>
      <c r="G344" s="27"/>
      <c r="H344" s="129"/>
      <c r="I344" s="129"/>
      <c r="J344" s="150"/>
      <c r="K344" s="277"/>
      <c r="L344" s="200"/>
      <c r="M344" s="305" t="s">
        <v>440</v>
      </c>
      <c r="N344" s="305" t="s">
        <v>441</v>
      </c>
      <c r="O344" s="710" t="s">
        <v>442</v>
      </c>
      <c r="P344" s="721"/>
    </row>
    <row r="345" spans="1:16" ht="15">
      <c r="A345" s="12"/>
      <c r="B345" s="282" t="s">
        <v>634</v>
      </c>
      <c r="C345" s="278"/>
      <c r="D345" s="278"/>
      <c r="E345" s="278"/>
      <c r="F345" s="278"/>
      <c r="G345" s="278"/>
      <c r="H345" s="198"/>
      <c r="I345" s="198"/>
      <c r="J345" s="150"/>
      <c r="K345" s="277"/>
      <c r="L345" s="200"/>
      <c r="M345" s="306" t="s">
        <v>604</v>
      </c>
      <c r="N345" s="306" t="s">
        <v>604</v>
      </c>
      <c r="O345" s="186" t="s">
        <v>508</v>
      </c>
      <c r="P345" s="307" t="s">
        <v>20</v>
      </c>
    </row>
    <row r="346" spans="1:16">
      <c r="A346" s="12"/>
      <c r="B346" s="124"/>
      <c r="C346" s="220"/>
      <c r="D346" s="27"/>
      <c r="E346" s="527" t="s">
        <v>443</v>
      </c>
      <c r="F346" s="527"/>
      <c r="G346" s="527"/>
      <c r="H346" s="722" t="str">
        <f>IF(OR(O346&gt;0.5,P346&gt;0.5),"Erreur la garantie max. est de 50%"," ")</f>
        <v xml:space="preserve"> </v>
      </c>
      <c r="I346" s="722"/>
      <c r="J346" s="722"/>
      <c r="K346" s="722"/>
      <c r="L346" s="221"/>
      <c r="M346" s="170">
        <f>I339*0.5</f>
        <v>0</v>
      </c>
      <c r="N346" s="170">
        <f>K339*0.5</f>
        <v>0</v>
      </c>
      <c r="O346" s="290">
        <f>IF($I$339&lt;=0,0,M346/$I$339)</f>
        <v>0</v>
      </c>
      <c r="P346" s="291">
        <f>IF($K$339&lt;=0,0,N346/$K$339)</f>
        <v>0</v>
      </c>
    </row>
    <row r="347" spans="1:16">
      <c r="A347" s="12"/>
      <c r="B347" s="124"/>
      <c r="C347" s="143"/>
      <c r="D347" s="27"/>
      <c r="E347" s="222"/>
      <c r="F347" s="222"/>
      <c r="G347" s="222"/>
      <c r="H347" s="602"/>
      <c r="I347" s="602"/>
      <c r="J347" s="182"/>
      <c r="K347" s="182"/>
      <c r="L347" s="221"/>
      <c r="M347" s="170"/>
      <c r="N347" s="170"/>
      <c r="O347" s="290"/>
      <c r="P347" s="292"/>
    </row>
    <row r="348" spans="1:16">
      <c r="A348" s="12"/>
      <c r="B348" s="124"/>
      <c r="C348" s="220"/>
      <c r="D348" s="27"/>
      <c r="E348" s="831" t="s">
        <v>444</v>
      </c>
      <c r="F348" s="831"/>
      <c r="G348" s="831"/>
      <c r="H348" s="722"/>
      <c r="I348" s="722"/>
      <c r="J348" s="722"/>
      <c r="K348" s="722"/>
      <c r="L348" s="221"/>
      <c r="M348" s="170"/>
      <c r="N348" s="170"/>
      <c r="O348" s="290">
        <f>IF(I339&lt;=0,0,M348/I339)</f>
        <v>0</v>
      </c>
      <c r="P348" s="291">
        <f>IF(K339&lt;=0,0,N348/K339)</f>
        <v>0</v>
      </c>
    </row>
    <row r="349" spans="1:16">
      <c r="A349" s="12"/>
      <c r="B349" s="124"/>
      <c r="C349" s="27"/>
      <c r="D349" s="27"/>
      <c r="E349" s="125"/>
      <c r="F349" s="125"/>
      <c r="G349" s="125"/>
      <c r="H349" s="602"/>
      <c r="I349" s="602"/>
      <c r="J349" s="182"/>
      <c r="K349" s="182"/>
      <c r="L349" s="221"/>
      <c r="M349" s="170"/>
      <c r="N349" s="170"/>
      <c r="O349" s="289"/>
      <c r="P349" s="293"/>
    </row>
    <row r="350" spans="1:16">
      <c r="A350" s="12"/>
      <c r="B350" s="282" t="s">
        <v>606</v>
      </c>
      <c r="C350" s="27"/>
      <c r="D350" s="27"/>
      <c r="E350" s="125"/>
      <c r="F350" s="125"/>
      <c r="G350" s="125"/>
      <c r="H350" s="181"/>
      <c r="I350" s="181"/>
      <c r="J350" s="182"/>
      <c r="K350" s="182"/>
      <c r="L350" s="221"/>
      <c r="M350" s="170"/>
      <c r="N350" s="170"/>
      <c r="O350" s="289"/>
      <c r="P350" s="294"/>
    </row>
    <row r="351" spans="1:16">
      <c r="A351" s="12"/>
      <c r="B351" s="282" t="s">
        <v>634</v>
      </c>
      <c r="C351" s="279"/>
      <c r="D351" s="279"/>
      <c r="E351" s="279"/>
      <c r="F351" s="279"/>
      <c r="G351" s="279"/>
      <c r="H351" s="280"/>
      <c r="I351" s="280"/>
      <c r="J351" s="182"/>
      <c r="K351" s="300" t="s">
        <v>630</v>
      </c>
      <c r="L351" s="221"/>
      <c r="M351" s="170"/>
      <c r="N351" s="170"/>
      <c r="O351" s="289"/>
      <c r="P351" s="294"/>
    </row>
    <row r="352" spans="1:16">
      <c r="A352" s="12"/>
      <c r="B352" s="124"/>
      <c r="C352" s="220"/>
      <c r="D352" s="27"/>
      <c r="E352" s="125" t="s">
        <v>445</v>
      </c>
      <c r="F352" s="125"/>
      <c r="G352" s="826" t="str">
        <f>IF(OR(M352&gt;30000000,N352&gt;750000),"Erreur le max est 30MM HTG ou USD 0.75MM",IF(OR(O352&gt;0.9,P352&gt;0.9),"Erreur, le financement max du FDI est 90%"," "))</f>
        <v xml:space="preserve"> </v>
      </c>
      <c r="H352" s="826"/>
      <c r="I352" s="826"/>
      <c r="J352" s="827"/>
      <c r="K352" s="288"/>
      <c r="L352" s="244"/>
      <c r="M352" s="170"/>
      <c r="N352" s="170"/>
      <c r="O352" s="290">
        <f>IF($I$339&lt;=0,0,M352/$I$339)</f>
        <v>0</v>
      </c>
      <c r="P352" s="291">
        <f>IF(K343&lt;=0,0,N352/K343)</f>
        <v>0</v>
      </c>
    </row>
    <row r="353" spans="1:16" ht="6" customHeight="1">
      <c r="A353" s="12"/>
      <c r="B353" s="124"/>
      <c r="C353" s="143"/>
      <c r="D353" s="27"/>
      <c r="E353" s="125"/>
      <c r="F353" s="125"/>
      <c r="G353" s="558"/>
      <c r="H353" s="558"/>
      <c r="I353" s="558"/>
      <c r="J353" s="718"/>
      <c r="K353" s="170"/>
      <c r="L353" s="160"/>
      <c r="M353" s="170"/>
      <c r="N353" s="170"/>
      <c r="O353" s="289"/>
      <c r="P353" s="293"/>
    </row>
    <row r="354" spans="1:16">
      <c r="A354" s="12"/>
      <c r="B354" s="124"/>
      <c r="C354" s="220"/>
      <c r="D354" s="27"/>
      <c r="E354" s="125" t="s">
        <v>446</v>
      </c>
      <c r="F354" s="125"/>
      <c r="G354" s="826" t="str">
        <f>IF(OR(M354&gt;20000000,N354&gt;500000),"Erreur le max est 20MM HTG ou USD 0.5MM",IF(OR(O354&gt;0.9,P354&gt;0.9),"Erreur, le financement max du FDI est 90%"," "))</f>
        <v xml:space="preserve"> </v>
      </c>
      <c r="H354" s="826"/>
      <c r="I354" s="826"/>
      <c r="J354" s="827"/>
      <c r="K354" s="170"/>
      <c r="L354" s="160"/>
      <c r="M354" s="170"/>
      <c r="N354" s="170"/>
      <c r="O354" s="290">
        <f>IF($I$339&lt;=0,0,M354/$I$339)</f>
        <v>0</v>
      </c>
      <c r="P354" s="291">
        <f>IF($K$339&lt;=0,0,N354/$K$339)</f>
        <v>0</v>
      </c>
    </row>
    <row r="355" spans="1:16" ht="5.0999999999999996" customHeight="1">
      <c r="A355" s="12"/>
      <c r="B355" s="124"/>
      <c r="C355" s="27"/>
      <c r="D355" s="27"/>
      <c r="E355" s="137"/>
      <c r="F355" s="137"/>
      <c r="G355" s="137"/>
      <c r="H355" s="602"/>
      <c r="I355" s="602"/>
      <c r="J355" s="182"/>
      <c r="K355" s="170"/>
      <c r="L355" s="160"/>
      <c r="M355" s="170"/>
      <c r="N355" s="170"/>
      <c r="O355" s="289"/>
      <c r="P355" s="293"/>
    </row>
    <row r="356" spans="1:16">
      <c r="A356" s="12"/>
      <c r="B356" s="124"/>
      <c r="C356" s="220"/>
      <c r="D356" s="27"/>
      <c r="E356" s="125" t="s">
        <v>447</v>
      </c>
      <c r="F356" s="125"/>
      <c r="G356" s="826" t="str">
        <f>IF(OR(M356&gt;30000000,N356&gt;750000),"Erreur le max est 30MM HTG ou USD 0.75MM",IF(OR(O356&gt;0.9,P356&gt;0.9),"Erreur, le financement max du FDI est 90%"," "))</f>
        <v xml:space="preserve"> </v>
      </c>
      <c r="H356" s="826"/>
      <c r="I356" s="826"/>
      <c r="J356" s="827"/>
      <c r="K356" s="170"/>
      <c r="L356" s="160"/>
      <c r="M356" s="170"/>
      <c r="N356" s="170"/>
      <c r="O356" s="290">
        <f>IF($I$339&lt;=0,0,M356/$I$339)</f>
        <v>0</v>
      </c>
      <c r="P356" s="291">
        <f>IF($K$339&lt;=0,0,N356/$K$339)</f>
        <v>0</v>
      </c>
    </row>
    <row r="357" spans="1:16" ht="5.0999999999999996" customHeight="1">
      <c r="A357" s="12"/>
      <c r="B357" s="124"/>
      <c r="C357" s="27"/>
      <c r="D357" s="27"/>
      <c r="E357" s="137"/>
      <c r="F357" s="137"/>
      <c r="G357" s="137"/>
      <c r="H357" s="602"/>
      <c r="I357" s="602"/>
      <c r="J357" s="182"/>
      <c r="K357" s="170"/>
      <c r="L357" s="160"/>
      <c r="M357" s="170"/>
      <c r="N357" s="170"/>
      <c r="O357" s="289"/>
      <c r="P357" s="294"/>
    </row>
    <row r="358" spans="1:16">
      <c r="A358" s="12"/>
      <c r="B358" s="124"/>
      <c r="C358" s="220"/>
      <c r="D358" s="27"/>
      <c r="E358" s="252" t="s">
        <v>607</v>
      </c>
      <c r="F358" s="125"/>
      <c r="G358" s="826" t="str">
        <f>IF(OR(M358&gt;12000000,N358&gt;300000),"Erreur le max est 12MM HTG ou USD 0.3MM"," ")</f>
        <v xml:space="preserve"> </v>
      </c>
      <c r="H358" s="826"/>
      <c r="I358" s="826"/>
      <c r="J358" s="827"/>
      <c r="K358" s="170"/>
      <c r="L358" s="160"/>
      <c r="M358" s="170"/>
      <c r="N358" s="170"/>
      <c r="O358" s="290">
        <f>IF($I$339&lt;=0,0,M358/$I$339)</f>
        <v>0</v>
      </c>
      <c r="P358" s="291">
        <f>IF($K$339&lt;=0,0,N358/$K$339)</f>
        <v>0</v>
      </c>
    </row>
    <row r="359" spans="1:16" ht="6" customHeight="1">
      <c r="A359" s="12"/>
      <c r="B359" s="124"/>
      <c r="C359" s="27"/>
      <c r="D359" s="27"/>
      <c r="E359" s="27"/>
      <c r="F359" s="27"/>
      <c r="G359" s="27"/>
      <c r="H359" s="602"/>
      <c r="I359" s="602"/>
      <c r="J359" s="182"/>
      <c r="K359" s="170"/>
      <c r="L359" s="160"/>
      <c r="M359" s="170"/>
      <c r="N359" s="170"/>
      <c r="O359" s="289"/>
      <c r="P359" s="293"/>
    </row>
    <row r="360" spans="1:16">
      <c r="A360" s="12"/>
      <c r="B360" s="124"/>
      <c r="C360" s="220"/>
      <c r="D360" s="27"/>
      <c r="E360" s="252" t="s">
        <v>46</v>
      </c>
      <c r="F360" s="252"/>
      <c r="G360" s="826" t="str">
        <f>IF(OR(M360&gt;30000000,N360&gt;750000),"Erreur le max est 30MM HTG ou USD 0.75MM",IF(OR(O360&gt;0.9,P360&gt;0.9),"Erreur, le financement max du FDI est 90%"," "))</f>
        <v xml:space="preserve"> </v>
      </c>
      <c r="H360" s="826"/>
      <c r="I360" s="826"/>
      <c r="J360" s="827"/>
      <c r="K360" s="170"/>
      <c r="L360" s="160"/>
      <c r="M360" s="170"/>
      <c r="N360" s="170"/>
      <c r="O360" s="290">
        <f>IF($I$339&lt;=0,0,M360/$I$339)</f>
        <v>0</v>
      </c>
      <c r="P360" s="291">
        <f>IF($K$339&lt;=0,0,N360/$K$339)</f>
        <v>0</v>
      </c>
    </row>
    <row r="361" spans="1:16" ht="6" customHeight="1" thickBot="1">
      <c r="A361" s="12"/>
      <c r="B361" s="119"/>
      <c r="C361" s="120"/>
      <c r="D361" s="120"/>
      <c r="E361" s="120"/>
      <c r="F361" s="120"/>
      <c r="G361" s="120"/>
      <c r="H361" s="120"/>
      <c r="I361" s="120"/>
      <c r="J361" s="120"/>
      <c r="K361" s="120"/>
      <c r="L361" s="120"/>
      <c r="M361" s="120"/>
      <c r="N361" s="120"/>
      <c r="O361" s="120"/>
      <c r="P361" s="121"/>
    </row>
    <row r="362" spans="1:16">
      <c r="A362" s="12"/>
      <c r="B362" s="12"/>
      <c r="C362" s="12"/>
      <c r="D362" s="12"/>
      <c r="E362" s="12"/>
      <c r="F362" s="12"/>
      <c r="G362" s="13" t="str">
        <f>IF(F390="off"," ",IF('Données emprunteur'!$E$139='Données emprunteur'!$E$140," ","ALERTE ROUGE:"))</f>
        <v xml:space="preserve"> </v>
      </c>
      <c r="H362" s="12"/>
      <c r="I362" s="248" t="str">
        <f>IF(F390="off"," ",IF('Données emprunteur'!$E$139='Données emprunteur'!$E$140," ","La liste des prêts en Gourdes et les tableaux consolidés ne balancent pas"))</f>
        <v xml:space="preserve"> </v>
      </c>
      <c r="J362" s="12"/>
      <c r="K362" s="12"/>
      <c r="L362" s="12"/>
      <c r="M362" s="12"/>
      <c r="N362" s="12"/>
      <c r="O362" s="12"/>
      <c r="P362" s="12"/>
    </row>
    <row r="363" spans="1:16" ht="18.75">
      <c r="A363" s="12"/>
      <c r="B363" s="223" t="s">
        <v>448</v>
      </c>
      <c r="C363" s="12"/>
      <c r="D363" s="12"/>
      <c r="E363" s="12"/>
      <c r="F363" s="12"/>
      <c r="G363" s="13" t="str">
        <f>IF(F390="off"," ",IF('Données emprunteur'!$D$139='Données emprunteur'!$D$140," ","ALERTE ROUGE:"))</f>
        <v xml:space="preserve"> </v>
      </c>
      <c r="H363" s="12"/>
      <c r="I363" s="248" t="str">
        <f>IF(F390="off"," ",IF('Données emprunteur'!$D$139='Données emprunteur'!$D$140," ","La liste des prêts en USD et les tableaux consolidés ne balancent pas"))</f>
        <v xml:space="preserve"> </v>
      </c>
      <c r="J363" s="12"/>
      <c r="L363" s="12"/>
      <c r="M363" s="12"/>
      <c r="N363" s="12"/>
      <c r="O363" s="12"/>
      <c r="P363" s="12"/>
    </row>
    <row r="364" spans="1:16">
      <c r="A364" s="12"/>
      <c r="B364" s="834"/>
      <c r="C364" s="835"/>
      <c r="D364" s="835"/>
      <c r="E364" s="835"/>
      <c r="F364" s="835"/>
      <c r="G364" s="835"/>
      <c r="H364" s="835"/>
      <c r="I364" s="835"/>
      <c r="J364" s="835"/>
      <c r="K364" s="835"/>
      <c r="L364" s="835"/>
      <c r="M364" s="835"/>
      <c r="N364" s="835"/>
      <c r="O364" s="835"/>
      <c r="P364" s="836"/>
    </row>
    <row r="365" spans="1:16">
      <c r="A365" s="12"/>
      <c r="B365" s="837"/>
      <c r="C365" s="838"/>
      <c r="D365" s="838"/>
      <c r="E365" s="838"/>
      <c r="F365" s="838"/>
      <c r="G365" s="838"/>
      <c r="H365" s="838"/>
      <c r="I365" s="838"/>
      <c r="J365" s="838"/>
      <c r="K365" s="838"/>
      <c r="L365" s="838"/>
      <c r="M365" s="838"/>
      <c r="N365" s="838"/>
      <c r="O365" s="838"/>
      <c r="P365" s="839"/>
    </row>
    <row r="366" spans="1:16">
      <c r="A366" s="12"/>
      <c r="B366" s="837"/>
      <c r="C366" s="838"/>
      <c r="D366" s="838"/>
      <c r="E366" s="838"/>
      <c r="F366" s="838"/>
      <c r="G366" s="838"/>
      <c r="H366" s="838"/>
      <c r="I366" s="838"/>
      <c r="J366" s="838"/>
      <c r="K366" s="838"/>
      <c r="L366" s="838"/>
      <c r="M366" s="838"/>
      <c r="N366" s="838"/>
      <c r="O366" s="838"/>
      <c r="P366" s="839"/>
    </row>
    <row r="367" spans="1:16">
      <c r="A367" s="12"/>
      <c r="B367" s="837"/>
      <c r="C367" s="838"/>
      <c r="D367" s="838"/>
      <c r="E367" s="838"/>
      <c r="F367" s="838"/>
      <c r="G367" s="838"/>
      <c r="H367" s="838"/>
      <c r="I367" s="838"/>
      <c r="J367" s="838"/>
      <c r="K367" s="838"/>
      <c r="L367" s="838"/>
      <c r="M367" s="838"/>
      <c r="N367" s="838"/>
      <c r="O367" s="838"/>
      <c r="P367" s="839"/>
    </row>
    <row r="368" spans="1:16">
      <c r="A368" s="12"/>
      <c r="B368" s="837"/>
      <c r="C368" s="838"/>
      <c r="D368" s="838"/>
      <c r="E368" s="838"/>
      <c r="F368" s="838"/>
      <c r="G368" s="838"/>
      <c r="H368" s="838"/>
      <c r="I368" s="838"/>
      <c r="J368" s="838"/>
      <c r="K368" s="838"/>
      <c r="L368" s="838"/>
      <c r="M368" s="838"/>
      <c r="N368" s="838"/>
      <c r="O368" s="838"/>
      <c r="P368" s="839"/>
    </row>
    <row r="369" spans="1:16">
      <c r="A369" s="12"/>
      <c r="B369" s="837"/>
      <c r="C369" s="838"/>
      <c r="D369" s="838"/>
      <c r="E369" s="838"/>
      <c r="F369" s="838"/>
      <c r="G369" s="838"/>
      <c r="H369" s="838"/>
      <c r="I369" s="838"/>
      <c r="J369" s="838"/>
      <c r="K369" s="838"/>
      <c r="L369" s="838"/>
      <c r="M369" s="838"/>
      <c r="N369" s="838"/>
      <c r="O369" s="838"/>
      <c r="P369" s="839"/>
    </row>
    <row r="370" spans="1:16">
      <c r="A370" s="12"/>
      <c r="B370" s="840"/>
      <c r="C370" s="841"/>
      <c r="D370" s="841"/>
      <c r="E370" s="841"/>
      <c r="F370" s="841"/>
      <c r="G370" s="841"/>
      <c r="H370" s="841"/>
      <c r="I370" s="841"/>
      <c r="J370" s="841"/>
      <c r="K370" s="841"/>
      <c r="L370" s="841"/>
      <c r="M370" s="841"/>
      <c r="N370" s="841"/>
      <c r="O370" s="841"/>
      <c r="P370" s="842"/>
    </row>
    <row r="371" spans="1:16">
      <c r="A371" s="12"/>
      <c r="B371" s="12"/>
      <c r="C371" s="12"/>
      <c r="D371" s="12"/>
      <c r="E371" s="12"/>
      <c r="F371" s="12"/>
      <c r="G371" s="12"/>
      <c r="H371" s="12"/>
      <c r="I371" s="12"/>
      <c r="J371" s="12"/>
      <c r="K371" s="12"/>
      <c r="L371" s="12"/>
      <c r="M371" s="12"/>
      <c r="N371" s="12"/>
      <c r="O371" s="12"/>
      <c r="P371" s="12"/>
    </row>
    <row r="372" spans="1:16">
      <c r="A372" s="12"/>
      <c r="B372" s="12"/>
      <c r="C372" s="12"/>
      <c r="D372" s="12"/>
      <c r="E372" s="12"/>
      <c r="F372" s="12"/>
      <c r="G372" s="12"/>
      <c r="H372" s="12"/>
      <c r="I372" s="12"/>
      <c r="J372" s="12"/>
      <c r="K372" s="12"/>
      <c r="L372" s="12"/>
      <c r="M372" s="12"/>
      <c r="N372" s="12"/>
      <c r="O372" s="12"/>
      <c r="P372" s="12"/>
    </row>
    <row r="373" spans="1:16" ht="15.75" thickBot="1">
      <c r="A373" s="12"/>
      <c r="B373" s="12" t="s">
        <v>624</v>
      </c>
      <c r="C373" s="737"/>
      <c r="D373" s="737"/>
      <c r="E373" s="737"/>
      <c r="F373" s="737"/>
      <c r="G373" s="13" t="str">
        <f ca="1">IF(C373&gt;TODAY(),"??"," ")</f>
        <v xml:space="preserve"> </v>
      </c>
      <c r="H373" s="12"/>
      <c r="I373" s="12"/>
      <c r="J373" s="12"/>
      <c r="K373" s="833" t="s">
        <v>449</v>
      </c>
      <c r="L373" s="833"/>
      <c r="M373" s="833"/>
      <c r="N373" s="725"/>
      <c r="O373" s="725"/>
      <c r="P373" s="725"/>
    </row>
    <row r="374" spans="1:16">
      <c r="A374" s="12"/>
      <c r="B374" s="12"/>
      <c r="C374" s="12"/>
      <c r="D374" s="12"/>
      <c r="E374" s="12"/>
      <c r="F374" s="12"/>
      <c r="G374" s="12"/>
      <c r="H374" s="12"/>
      <c r="I374" s="12"/>
      <c r="J374" s="12"/>
      <c r="K374" s="12"/>
      <c r="L374" s="12"/>
      <c r="M374" s="12"/>
      <c r="N374" s="12"/>
      <c r="O374" s="12"/>
      <c r="P374" s="12"/>
    </row>
    <row r="375" spans="1:16" ht="15.75" thickBot="1">
      <c r="A375" s="12"/>
      <c r="B375" s="12"/>
      <c r="C375" s="12"/>
      <c r="D375" s="12"/>
      <c r="E375" s="12"/>
      <c r="F375" s="12"/>
      <c r="G375" s="12"/>
      <c r="H375" s="12"/>
      <c r="I375" s="12"/>
      <c r="J375" s="12"/>
      <c r="K375" s="833" t="str">
        <f>K373</f>
        <v>Signature autorisée</v>
      </c>
      <c r="L375" s="833"/>
      <c r="M375" s="833"/>
      <c r="N375" s="725"/>
      <c r="O375" s="725"/>
      <c r="P375" s="725"/>
    </row>
    <row r="376" spans="1:16">
      <c r="A376" s="143"/>
      <c r="B376" s="143"/>
      <c r="C376" s="143"/>
      <c r="D376" s="143"/>
      <c r="E376" s="143"/>
      <c r="F376" s="143"/>
      <c r="G376" s="143"/>
      <c r="H376" s="143"/>
      <c r="I376" s="143"/>
      <c r="J376" s="143"/>
      <c r="K376" s="143"/>
      <c r="L376" s="143"/>
      <c r="M376" s="143"/>
      <c r="N376" s="143"/>
      <c r="O376" s="143"/>
      <c r="P376" s="143"/>
    </row>
    <row r="377" spans="1:16" ht="15">
      <c r="A377" s="12"/>
      <c r="B377" s="224" t="s">
        <v>450</v>
      </c>
      <c r="C377" s="225"/>
      <c r="D377" s="225"/>
      <c r="E377" s="225"/>
      <c r="F377" s="225"/>
      <c r="G377" s="225"/>
      <c r="H377" s="225"/>
      <c r="I377" s="225"/>
      <c r="J377" s="225"/>
      <c r="K377" s="225"/>
      <c r="L377" s="225"/>
      <c r="M377" s="225"/>
      <c r="N377" s="225"/>
      <c r="O377" s="225"/>
      <c r="P377" s="12"/>
    </row>
    <row r="378" spans="1:16" ht="15">
      <c r="A378" s="12"/>
      <c r="B378" s="226" t="s">
        <v>619</v>
      </c>
      <c r="C378" s="225" t="s">
        <v>451</v>
      </c>
      <c r="D378" s="225"/>
      <c r="E378" s="225"/>
      <c r="F378" s="225"/>
      <c r="G378" s="225"/>
      <c r="H378" s="225"/>
      <c r="I378" s="225"/>
      <c r="J378" s="225"/>
      <c r="K378" s="225"/>
      <c r="L378" s="225"/>
      <c r="M378" s="225"/>
      <c r="N378" s="225"/>
      <c r="O378" s="225"/>
      <c r="P378" s="12"/>
    </row>
    <row r="379" spans="1:16" ht="15">
      <c r="A379" s="12"/>
      <c r="B379" s="51" t="s">
        <v>620</v>
      </c>
      <c r="C379" s="296" t="s">
        <v>56</v>
      </c>
      <c r="D379" s="322"/>
      <c r="E379" s="322"/>
      <c r="F379" s="322"/>
      <c r="G379" s="322"/>
      <c r="H379" s="322"/>
      <c r="I379" s="322"/>
      <c r="J379" s="322"/>
      <c r="K379" s="322"/>
      <c r="L379" s="322"/>
      <c r="M379" s="322"/>
      <c r="N379" s="322"/>
      <c r="O379" s="322"/>
      <c r="P379" s="321"/>
    </row>
    <row r="380" spans="1:16" ht="15">
      <c r="A380" s="12"/>
      <c r="B380" s="228" t="s">
        <v>622</v>
      </c>
      <c r="C380" s="225" t="s">
        <v>452</v>
      </c>
      <c r="D380" s="225"/>
      <c r="E380" s="225"/>
      <c r="F380" s="225"/>
      <c r="G380" s="225"/>
      <c r="H380" s="225"/>
      <c r="I380" s="225"/>
      <c r="J380" s="225"/>
      <c r="K380" s="225"/>
      <c r="L380" s="225"/>
      <c r="M380" s="225"/>
      <c r="N380" s="225"/>
      <c r="O380" s="225"/>
      <c r="P380" s="12"/>
    </row>
    <row r="381" spans="1:16" ht="15">
      <c r="A381" s="12"/>
      <c r="B381" s="228" t="s">
        <v>621</v>
      </c>
      <c r="C381" s="225" t="s">
        <v>453</v>
      </c>
      <c r="D381" s="225"/>
      <c r="E381" s="225"/>
      <c r="F381" s="225"/>
      <c r="G381" s="225"/>
      <c r="H381" s="225"/>
      <c r="I381" s="225"/>
      <c r="J381" s="225"/>
      <c r="K381" s="225"/>
      <c r="L381" s="225"/>
      <c r="M381" s="225"/>
      <c r="N381" s="225"/>
      <c r="O381" s="225"/>
      <c r="P381" s="12"/>
    </row>
    <row r="382" spans="1:16" ht="15">
      <c r="A382" s="12"/>
      <c r="B382" s="228"/>
      <c r="C382" s="227"/>
      <c r="D382" s="225"/>
      <c r="E382" s="225"/>
      <c r="F382" s="225"/>
      <c r="G382" s="225"/>
      <c r="H382" s="225"/>
      <c r="I382" s="225"/>
      <c r="J382" s="225"/>
      <c r="K382" s="225"/>
      <c r="L382" s="225"/>
      <c r="M382" s="225"/>
      <c r="N382" s="225"/>
      <c r="O382" s="225"/>
      <c r="P382" s="12"/>
    </row>
    <row r="383" spans="1:16" ht="15">
      <c r="A383" s="12"/>
      <c r="B383" s="726" t="s">
        <v>627</v>
      </c>
      <c r="C383" s="726"/>
      <c r="D383" s="726"/>
      <c r="E383" s="726"/>
      <c r="F383" s="726"/>
      <c r="G383" s="726"/>
      <c r="H383" s="726"/>
      <c r="I383" s="726"/>
      <c r="J383" s="726"/>
      <c r="K383" s="726"/>
      <c r="L383" s="726"/>
      <c r="M383" s="726"/>
      <c r="N383" s="726"/>
      <c r="O383" s="726"/>
      <c r="P383" s="726"/>
    </row>
    <row r="384" spans="1:16" ht="15">
      <c r="A384" s="12"/>
      <c r="B384" s="726" t="s">
        <v>626</v>
      </c>
      <c r="C384" s="726"/>
      <c r="D384" s="726"/>
      <c r="E384" s="726"/>
      <c r="F384" s="726"/>
      <c r="G384" s="726"/>
      <c r="H384" s="726"/>
      <c r="I384" s="726"/>
      <c r="J384" s="726"/>
      <c r="K384" s="726"/>
      <c r="L384" s="726"/>
      <c r="M384" s="726"/>
      <c r="N384" s="726"/>
      <c r="O384" s="726"/>
      <c r="P384" s="726"/>
    </row>
    <row r="385" spans="1:16" ht="15">
      <c r="A385" s="12"/>
      <c r="B385" s="727" t="s">
        <v>628</v>
      </c>
      <c r="C385" s="727"/>
      <c r="D385" s="727"/>
      <c r="E385" s="727"/>
      <c r="F385" s="727"/>
      <c r="G385" s="727"/>
      <c r="H385" s="727"/>
      <c r="I385" s="727"/>
      <c r="J385" s="727"/>
      <c r="K385" s="727"/>
      <c r="L385" s="727"/>
      <c r="M385" s="727"/>
      <c r="N385" s="727"/>
      <c r="O385" s="727"/>
      <c r="P385" s="727"/>
    </row>
    <row r="386" spans="1:16" ht="15">
      <c r="A386" s="12"/>
      <c r="B386" s="296"/>
      <c r="C386" s="296"/>
      <c r="D386" s="296"/>
      <c r="E386" s="296"/>
      <c r="F386" s="296"/>
      <c r="G386" s="296"/>
      <c r="H386" s="296"/>
      <c r="I386" s="296"/>
      <c r="J386" s="296"/>
      <c r="K386" s="296"/>
      <c r="L386" s="296"/>
      <c r="M386" s="296"/>
      <c r="N386" s="296"/>
      <c r="O386" s="296"/>
      <c r="P386" s="296"/>
    </row>
    <row r="387" spans="1:16">
      <c r="A387" s="12"/>
      <c r="B387" s="12"/>
      <c r="C387" s="12"/>
      <c r="D387" s="12"/>
      <c r="E387" s="12"/>
      <c r="F387" s="12"/>
      <c r="G387" s="12"/>
      <c r="H387" s="12"/>
      <c r="I387" s="12"/>
      <c r="J387" s="12"/>
      <c r="K387" s="12"/>
      <c r="L387" s="12"/>
      <c r="M387" s="12"/>
      <c r="N387" s="12"/>
      <c r="O387" s="12"/>
      <c r="P387" s="12"/>
    </row>
    <row r="388" spans="1:16" ht="15.75" thickBot="1">
      <c r="A388" s="12"/>
      <c r="B388" s="12"/>
      <c r="C388" s="229" t="s">
        <v>449</v>
      </c>
      <c r="D388" s="229"/>
      <c r="E388" s="229"/>
      <c r="F388" s="12"/>
      <c r="G388" s="725"/>
      <c r="H388" s="725"/>
      <c r="I388" s="725"/>
      <c r="J388" s="12"/>
      <c r="K388" s="833" t="s">
        <v>449</v>
      </c>
      <c r="L388" s="833"/>
      <c r="M388" s="833"/>
      <c r="N388" s="725"/>
      <c r="O388" s="725"/>
      <c r="P388" s="725"/>
    </row>
    <row r="389" spans="1:16" ht="13.5" thickBot="1">
      <c r="A389" s="12"/>
      <c r="B389" s="12"/>
      <c r="C389" s="12"/>
      <c r="D389" s="12"/>
      <c r="E389" s="12"/>
      <c r="F389" s="12"/>
      <c r="G389" s="248" t="str">
        <f>G362</f>
        <v xml:space="preserve"> </v>
      </c>
      <c r="H389" s="248"/>
      <c r="I389" s="248" t="str">
        <f>I362</f>
        <v xml:space="preserve"> </v>
      </c>
      <c r="J389" s="248"/>
      <c r="K389" s="248"/>
      <c r="L389" s="248"/>
      <c r="M389" s="248"/>
      <c r="N389" s="248"/>
      <c r="O389" s="248"/>
      <c r="P389" s="248"/>
    </row>
    <row r="390" spans="1:16" ht="13.5" thickBot="1">
      <c r="B390" s="31" t="s">
        <v>6</v>
      </c>
      <c r="C390" s="31"/>
      <c r="D390" s="31"/>
      <c r="E390" s="32"/>
      <c r="F390" s="251" t="s">
        <v>709</v>
      </c>
      <c r="G390" s="295" t="str">
        <f>G363</f>
        <v xml:space="preserve"> </v>
      </c>
      <c r="H390" s="295"/>
      <c r="I390" s="295" t="str">
        <f>I363</f>
        <v xml:space="preserve"> </v>
      </c>
      <c r="J390" s="295"/>
      <c r="K390" s="295"/>
      <c r="L390" s="295"/>
      <c r="M390" s="295"/>
      <c r="N390" s="295"/>
      <c r="O390" s="295"/>
      <c r="P390" s="295"/>
    </row>
    <row r="392" spans="1:16" hidden="1"/>
    <row r="393" spans="1:16" hidden="1">
      <c r="F393" t="s">
        <v>454</v>
      </c>
    </row>
    <row r="394" spans="1:16" hidden="1"/>
    <row r="395" spans="1:16" hidden="1"/>
    <row r="396" spans="1:16" hidden="1"/>
    <row r="397" spans="1:16" hidden="1"/>
    <row r="398" spans="1:16" hidden="1"/>
    <row r="399" spans="1:16" hidden="1"/>
    <row r="400" spans="1:16"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sheetData>
  <sheetProtection password="83D3" sheet="1" objects="1" scenarios="1" formatCells="0" formatColumns="0" formatRows="0"/>
  <protectedRanges>
    <protectedRange sqref="J205:K205" name="Range87"/>
    <protectedRange sqref="M203:M211" name="Range85"/>
    <protectedRange sqref="M346:N346" name="Range58_1"/>
    <protectedRange sqref="F325:F331" name="Range57_1"/>
    <protectedRange sqref="E303:F305" name="Range52_1"/>
    <protectedRange sqref="N242:O249" name="Range43_1"/>
    <protectedRange sqref="N249:O249" name="Range45_1"/>
    <protectedRange sqref="J198:L198" name="Range35_1"/>
    <protectedRange sqref="J188:O196" name="Range34_1"/>
    <protectedRange sqref="G182:N182" name="Range32_4"/>
    <protectedRange sqref="G170:N172" name="Range32_3"/>
    <protectedRange sqref="G166:N166" name="Range32_2"/>
    <protectedRange sqref="C166:F166" name="Range27_1"/>
    <protectedRange sqref="G162:N162" name="Range32_1"/>
    <protectedRange sqref="C162:F162" name="Range26_1"/>
    <protectedRange sqref="B150:F156" name="Range25_1"/>
    <protectedRange sqref="C140:F143" name="Range24_2"/>
    <protectedRange sqref="G140:M143" name="Range24_1"/>
    <protectedRange sqref="B130:I130" name="Range23_1"/>
    <protectedRange sqref="M108:M111" name="Range20_1"/>
    <protectedRange sqref="F108:G111" name="Range19_2"/>
    <protectedRange sqref="B108:D111" name="Range18_1"/>
    <protectedRange sqref="J45:O52" name="Range9_3"/>
    <protectedRange sqref="J26:O26" name="Range68_2"/>
    <protectedRange sqref="N28:O28" name="Range8_2"/>
    <protectedRange sqref="J28:K28" name="Range7_2"/>
    <protectedRange sqref="J30:O36" name="Range9_2"/>
    <protectedRange sqref="I21:O21" name="Range6_1"/>
    <protectedRange sqref="I17:O17" name="Range4_1"/>
    <protectedRange sqref="N13" name="Range2_1"/>
    <protectedRange sqref="I13:K13" name="Range1_1"/>
    <protectedRange sqref="I15:O15" name="Range3_1"/>
    <protectedRange sqref="I19:O19" name="Range5_1"/>
    <protectedRange sqref="P267:P277" name="Range66"/>
    <protectedRange sqref="J267:K277" name="Range64"/>
    <protectedRange sqref="F390" name="Range62"/>
    <protectedRange sqref="C352:C360" name="Range60"/>
    <protectedRange sqref="M347:N360" name="Range58"/>
    <protectedRange sqref="C324" name="Range56"/>
    <protectedRange sqref="C320" name="Range54"/>
    <protectedRange sqref="E306:F308" name="Range52"/>
    <protectedRange sqref="J285:M295" name="Range50"/>
    <protectedRange sqref="J255:P260" name="Range48"/>
    <protectedRange sqref="K251:P251" name="Range46"/>
    <protectedRange sqref="J249:L249" name="Range44"/>
    <protectedRange sqref="J242:L249" name="Range42"/>
    <protectedRange sqref="O215:P223" name="Range40"/>
    <protectedRange sqref="O202:P211" name="Range38"/>
    <protectedRange sqref="N198" name="Range36"/>
    <protectedRange sqref="G163:N165 G167:N169 G173:N181 G183:N184" name="Range32"/>
    <protectedRange sqref="C178:F180" name="Range30"/>
    <protectedRange sqref="C170:F172" name="Range28"/>
    <protectedRange sqref="C163:F164" name="Range26"/>
    <protectedRange sqref="C144:P145 N140:P143" name="Range24"/>
    <protectedRange sqref="B119:P124" name="Range22"/>
    <protectedRange sqref="N108:N111 K108:L108 K112:N113 L109:L111 K109:K113" name="Range20"/>
    <protectedRange sqref="B112:D113" name="Range18"/>
    <protectedRange sqref="K99:N99" name="Range16"/>
    <protectedRange sqref="C86:N91 E55:I57" name="Range14"/>
    <protectedRange sqref="P61:P64" name="Range12"/>
    <protectedRange sqref="E58:K63 J55:K57" name="Range10"/>
    <protectedRange sqref="J64:K64" name="Range11"/>
    <protectedRange sqref="I97:J101" name="Range15"/>
    <protectedRange sqref="L97:M101" name="Range17"/>
    <protectedRange sqref="P108:P113" name="Range21"/>
    <protectedRange sqref="B131:P135 J130:P130" name="Range23"/>
    <protectedRange sqref="G150:P156" name="Range25"/>
    <protectedRange sqref="C167:F168" name="Range27"/>
    <protectedRange sqref="C174:F176" name="Range29"/>
    <protectedRange sqref="C182:F184" name="Range31"/>
    <protectedRange sqref="P162:P184" name="Range33"/>
    <protectedRange sqref="J207:M211 L202:M206" name="Range37"/>
    <protectedRange sqref="J215:M223" name="Range39"/>
    <protectedRange sqref="I230:P236" name="Range41"/>
    <protectedRange sqref="E255:H260" name="Range47"/>
    <protectedRange sqref="E287:F292" name="Range49"/>
    <protectedRange sqref="P285:P295" name="Range51"/>
    <protectedRange sqref="M303:P311" name="Range53"/>
    <protectedRange sqref="C322" name="Range55"/>
    <protectedRange sqref="F332:F337" name="Range57"/>
    <protectedRange sqref="C346:C348" name="Range59"/>
    <protectedRange sqref="B364:P370" name="Range61"/>
    <protectedRange sqref="E269:F273" name="Range63"/>
    <protectedRange sqref="M267:M277" name="Range65"/>
    <protectedRange sqref="N71" name="Range67"/>
    <protectedRange sqref="P55:P64" name="Range69"/>
    <protectedRange sqref="J205:K205" name="Range86"/>
  </protectedRanges>
  <mergeCells count="606">
    <mergeCell ref="B384:P384"/>
    <mergeCell ref="J36:M36"/>
    <mergeCell ref="O36:P36"/>
    <mergeCell ref="J37:M37"/>
    <mergeCell ref="O37:P37"/>
    <mergeCell ref="O38:P38"/>
    <mergeCell ref="J38:M38"/>
    <mergeCell ref="E55:H55"/>
    <mergeCell ref="E56:H56"/>
    <mergeCell ref="E57:H57"/>
    <mergeCell ref="B383:P383"/>
    <mergeCell ref="G352:J352"/>
    <mergeCell ref="H359:I359"/>
    <mergeCell ref="E348:G348"/>
    <mergeCell ref="E325:E337"/>
    <mergeCell ref="G388:I388"/>
    <mergeCell ref="B385:P385"/>
    <mergeCell ref="E58:H58"/>
    <mergeCell ref="J58:K58"/>
    <mergeCell ref="M58:N58"/>
    <mergeCell ref="B150:F150"/>
    <mergeCell ref="B151:F151"/>
    <mergeCell ref="B152:F152"/>
    <mergeCell ref="B153:F153"/>
    <mergeCell ref="B154:F154"/>
    <mergeCell ref="B155:F155"/>
    <mergeCell ref="K388:M388"/>
    <mergeCell ref="N388:P388"/>
    <mergeCell ref="G310:H310"/>
    <mergeCell ref="J310:K310"/>
    <mergeCell ref="B364:P370"/>
    <mergeCell ref="H357:I357"/>
    <mergeCell ref="O344:P344"/>
    <mergeCell ref="C373:F373"/>
    <mergeCell ref="J312:K312"/>
    <mergeCell ref="M312:N312"/>
    <mergeCell ref="E311:F311"/>
    <mergeCell ref="G311:H311"/>
    <mergeCell ref="J311:K311"/>
    <mergeCell ref="N375:P375"/>
    <mergeCell ref="H346:K346"/>
    <mergeCell ref="H348:K348"/>
    <mergeCell ref="G354:J354"/>
    <mergeCell ref="G353:J353"/>
    <mergeCell ref="H349:I349"/>
    <mergeCell ref="H347:I347"/>
    <mergeCell ref="J316:K316"/>
    <mergeCell ref="O316:P316"/>
    <mergeCell ref="H342:I342"/>
    <mergeCell ref="J342:K342"/>
    <mergeCell ref="M342:P342"/>
    <mergeCell ref="E346:G346"/>
    <mergeCell ref="K373:M373"/>
    <mergeCell ref="N373:P373"/>
    <mergeCell ref="O343:P343"/>
    <mergeCell ref="K375:M375"/>
    <mergeCell ref="E304:F304"/>
    <mergeCell ref="G360:J360"/>
    <mergeCell ref="G356:J356"/>
    <mergeCell ref="H355:I355"/>
    <mergeCell ref="G358:J358"/>
    <mergeCell ref="O306:P306"/>
    <mergeCell ref="E308:F308"/>
    <mergeCell ref="G308:H308"/>
    <mergeCell ref="J308:K308"/>
    <mergeCell ref="J307:K307"/>
    <mergeCell ref="O311:P311"/>
    <mergeCell ref="G309:H309"/>
    <mergeCell ref="E309:F309"/>
    <mergeCell ref="E310:F310"/>
    <mergeCell ref="O308:P308"/>
    <mergeCell ref="E306:F306"/>
    <mergeCell ref="G306:H306"/>
    <mergeCell ref="J306:K306"/>
    <mergeCell ref="J309:K309"/>
    <mergeCell ref="O309:P309"/>
    <mergeCell ref="E307:F307"/>
    <mergeCell ref="E312:F312"/>
    <mergeCell ref="G312:H312"/>
    <mergeCell ref="E317:N317"/>
    <mergeCell ref="J285:K295"/>
    <mergeCell ref="E305:F305"/>
    <mergeCell ref="G305:H305"/>
    <mergeCell ref="J305:K305"/>
    <mergeCell ref="P285:P295"/>
    <mergeCell ref="O303:P303"/>
    <mergeCell ref="J301:K301"/>
    <mergeCell ref="O301:P301"/>
    <mergeCell ref="J302:K302"/>
    <mergeCell ref="O300:P300"/>
    <mergeCell ref="J299:K299"/>
    <mergeCell ref="G304:H304"/>
    <mergeCell ref="J304:K304"/>
    <mergeCell ref="O304:P304"/>
    <mergeCell ref="O299:P299"/>
    <mergeCell ref="O302:P302"/>
    <mergeCell ref="E303:F303"/>
    <mergeCell ref="G303:H303"/>
    <mergeCell ref="J303:K303"/>
    <mergeCell ref="G302:H302"/>
    <mergeCell ref="E300:F300"/>
    <mergeCell ref="J300:K300"/>
    <mergeCell ref="E295:F295"/>
    <mergeCell ref="O305:P305"/>
    <mergeCell ref="G295:H295"/>
    <mergeCell ref="G291:H291"/>
    <mergeCell ref="G294:H294"/>
    <mergeCell ref="E286:F286"/>
    <mergeCell ref="G286:H286"/>
    <mergeCell ref="E287:F287"/>
    <mergeCell ref="E293:F293"/>
    <mergeCell ref="G293:H293"/>
    <mergeCell ref="E272:F272"/>
    <mergeCell ref="C285:C293"/>
    <mergeCell ref="E285:F285"/>
    <mergeCell ref="G285:H285"/>
    <mergeCell ref="M261:N261"/>
    <mergeCell ref="G274:H274"/>
    <mergeCell ref="G272:H272"/>
    <mergeCell ref="M267:M277"/>
    <mergeCell ref="G273:H273"/>
    <mergeCell ref="E274:F274"/>
    <mergeCell ref="E268:F268"/>
    <mergeCell ref="J283:K283"/>
    <mergeCell ref="G289:H289"/>
    <mergeCell ref="E289:F289"/>
    <mergeCell ref="J284:K284"/>
    <mergeCell ref="G271:H271"/>
    <mergeCell ref="E290:F290"/>
    <mergeCell ref="G290:H290"/>
    <mergeCell ref="E291:F291"/>
    <mergeCell ref="G292:H292"/>
    <mergeCell ref="G287:H287"/>
    <mergeCell ref="E288:F288"/>
    <mergeCell ref="E292:F292"/>
    <mergeCell ref="E275:F275"/>
    <mergeCell ref="M285:M295"/>
    <mergeCell ref="P267:P277"/>
    <mergeCell ref="G268:H268"/>
    <mergeCell ref="G269:H269"/>
    <mergeCell ref="E259:H259"/>
    <mergeCell ref="C267:C275"/>
    <mergeCell ref="E267:F267"/>
    <mergeCell ref="G267:H267"/>
    <mergeCell ref="J267:K277"/>
    <mergeCell ref="E273:F273"/>
    <mergeCell ref="E270:F270"/>
    <mergeCell ref="O260:P260"/>
    <mergeCell ref="J261:K261"/>
    <mergeCell ref="J265:K265"/>
    <mergeCell ref="E266:F266"/>
    <mergeCell ref="J266:K266"/>
    <mergeCell ref="E269:F269"/>
    <mergeCell ref="G270:H270"/>
    <mergeCell ref="E271:F271"/>
    <mergeCell ref="G277:H277"/>
    <mergeCell ref="E258:H258"/>
    <mergeCell ref="J258:K258"/>
    <mergeCell ref="E260:H260"/>
    <mergeCell ref="J260:K260"/>
    <mergeCell ref="O259:P259"/>
    <mergeCell ref="O256:P256"/>
    <mergeCell ref="E257:H257"/>
    <mergeCell ref="J259:K259"/>
    <mergeCell ref="J257:K257"/>
    <mergeCell ref="O258:P258"/>
    <mergeCell ref="O257:P257"/>
    <mergeCell ref="E256:H256"/>
    <mergeCell ref="J256:K256"/>
    <mergeCell ref="K251:P251"/>
    <mergeCell ref="J242:L242"/>
    <mergeCell ref="J243:L243"/>
    <mergeCell ref="N242:O242"/>
    <mergeCell ref="N243:O243"/>
    <mergeCell ref="J244:L244"/>
    <mergeCell ref="J246:L246"/>
    <mergeCell ref="J247:L247"/>
    <mergeCell ref="N246:O246"/>
    <mergeCell ref="N247:O247"/>
    <mergeCell ref="I236:K236"/>
    <mergeCell ref="M236:N236"/>
    <mergeCell ref="E255:H255"/>
    <mergeCell ref="J255:K255"/>
    <mergeCell ref="N248:O248"/>
    <mergeCell ref="N249:O249"/>
    <mergeCell ref="N241:O241"/>
    <mergeCell ref="J245:L245"/>
    <mergeCell ref="N244:O244"/>
    <mergeCell ref="N245:O245"/>
    <mergeCell ref="J248:L248"/>
    <mergeCell ref="J249:L249"/>
    <mergeCell ref="J253:K253"/>
    <mergeCell ref="O253:P253"/>
    <mergeCell ref="O255:P255"/>
    <mergeCell ref="I250:L250"/>
    <mergeCell ref="N250:P250"/>
    <mergeCell ref="E254:H254"/>
    <mergeCell ref="J254:K254"/>
    <mergeCell ref="O254:P254"/>
    <mergeCell ref="I230:K230"/>
    <mergeCell ref="I232:K232"/>
    <mergeCell ref="M232:N232"/>
    <mergeCell ref="I234:K234"/>
    <mergeCell ref="M234:N234"/>
    <mergeCell ref="J213:K213"/>
    <mergeCell ref="O213:P213"/>
    <mergeCell ref="J219:K219"/>
    <mergeCell ref="O219:P219"/>
    <mergeCell ref="J220:K220"/>
    <mergeCell ref="O220:P220"/>
    <mergeCell ref="O214:P214"/>
    <mergeCell ref="J215:K215"/>
    <mergeCell ref="O215:P215"/>
    <mergeCell ref="J216:K216"/>
    <mergeCell ref="D212:H212"/>
    <mergeCell ref="C225:G225"/>
    <mergeCell ref="J225:K225"/>
    <mergeCell ref="O225:P225"/>
    <mergeCell ref="E221:H221"/>
    <mergeCell ref="E223:H223"/>
    <mergeCell ref="O223:P223"/>
    <mergeCell ref="J221:K221"/>
    <mergeCell ref="O221:P221"/>
    <mergeCell ref="J223:K223"/>
    <mergeCell ref="E222:H222"/>
    <mergeCell ref="J222:K222"/>
    <mergeCell ref="O222:P222"/>
    <mergeCell ref="J217:K217"/>
    <mergeCell ref="O217:P217"/>
    <mergeCell ref="J218:K218"/>
    <mergeCell ref="O218:P218"/>
    <mergeCell ref="J212:K212"/>
    <mergeCell ref="M212:N212"/>
    <mergeCell ref="O216:P216"/>
    <mergeCell ref="J214:K214"/>
    <mergeCell ref="E209:H209"/>
    <mergeCell ref="J209:K209"/>
    <mergeCell ref="O209:P209"/>
    <mergeCell ref="E210:H210"/>
    <mergeCell ref="J210:K210"/>
    <mergeCell ref="O210:P210"/>
    <mergeCell ref="O211:P211"/>
    <mergeCell ref="J211:K211"/>
    <mergeCell ref="E207:H207"/>
    <mergeCell ref="J207:K207"/>
    <mergeCell ref="O207:P207"/>
    <mergeCell ref="E208:H208"/>
    <mergeCell ref="J208:K208"/>
    <mergeCell ref="O208:P208"/>
    <mergeCell ref="E205:H205"/>
    <mergeCell ref="J205:K205"/>
    <mergeCell ref="O205:P205"/>
    <mergeCell ref="E206:H206"/>
    <mergeCell ref="J206:K206"/>
    <mergeCell ref="O206:P206"/>
    <mergeCell ref="E203:H203"/>
    <mergeCell ref="J203:K203"/>
    <mergeCell ref="O203:P203"/>
    <mergeCell ref="E204:H204"/>
    <mergeCell ref="J204:K204"/>
    <mergeCell ref="O204:P204"/>
    <mergeCell ref="J200:K200"/>
    <mergeCell ref="O200:P200"/>
    <mergeCell ref="O201:P201"/>
    <mergeCell ref="E202:H202"/>
    <mergeCell ref="J202:K202"/>
    <mergeCell ref="O202:P202"/>
    <mergeCell ref="J188:O190"/>
    <mergeCell ref="J192:O193"/>
    <mergeCell ref="J195:O196"/>
    <mergeCell ref="G198:H198"/>
    <mergeCell ref="J198:L198"/>
    <mergeCell ref="O198:P198"/>
    <mergeCell ref="C184:F184"/>
    <mergeCell ref="G184:H184"/>
    <mergeCell ref="I184:K184"/>
    <mergeCell ref="L184:M184"/>
    <mergeCell ref="C183:F183"/>
    <mergeCell ref="G183:H183"/>
    <mergeCell ref="I183:K183"/>
    <mergeCell ref="L183:M183"/>
    <mergeCell ref="C182:F182"/>
    <mergeCell ref="G182:H182"/>
    <mergeCell ref="I182:K182"/>
    <mergeCell ref="L182:M182"/>
    <mergeCell ref="B181:F181"/>
    <mergeCell ref="G181:H181"/>
    <mergeCell ref="I181:K181"/>
    <mergeCell ref="L181:M181"/>
    <mergeCell ref="C180:F180"/>
    <mergeCell ref="G180:H180"/>
    <mergeCell ref="I180:K180"/>
    <mergeCell ref="L180:M180"/>
    <mergeCell ref="C179:F179"/>
    <mergeCell ref="G179:H179"/>
    <mergeCell ref="I179:K179"/>
    <mergeCell ref="L179:M179"/>
    <mergeCell ref="C178:F178"/>
    <mergeCell ref="G178:H178"/>
    <mergeCell ref="I178:K178"/>
    <mergeCell ref="L178:M178"/>
    <mergeCell ref="B177:F177"/>
    <mergeCell ref="G177:H177"/>
    <mergeCell ref="I177:K177"/>
    <mergeCell ref="L177:M177"/>
    <mergeCell ref="C176:F176"/>
    <mergeCell ref="G176:H176"/>
    <mergeCell ref="I176:K176"/>
    <mergeCell ref="L176:M176"/>
    <mergeCell ref="C175:F175"/>
    <mergeCell ref="G175:H175"/>
    <mergeCell ref="I175:K175"/>
    <mergeCell ref="L175:M175"/>
    <mergeCell ref="G173:H173"/>
    <mergeCell ref="I173:K173"/>
    <mergeCell ref="L173:M173"/>
    <mergeCell ref="C174:F174"/>
    <mergeCell ref="G174:H174"/>
    <mergeCell ref="I174:K174"/>
    <mergeCell ref="L174:M174"/>
    <mergeCell ref="C172:F172"/>
    <mergeCell ref="G172:H172"/>
    <mergeCell ref="I172:K172"/>
    <mergeCell ref="L172:M172"/>
    <mergeCell ref="C171:F171"/>
    <mergeCell ref="G171:H171"/>
    <mergeCell ref="I171:K171"/>
    <mergeCell ref="L171:M171"/>
    <mergeCell ref="C170:F170"/>
    <mergeCell ref="G170:H170"/>
    <mergeCell ref="I170:K170"/>
    <mergeCell ref="L170:M170"/>
    <mergeCell ref="B169:F169"/>
    <mergeCell ref="G169:H169"/>
    <mergeCell ref="I169:K169"/>
    <mergeCell ref="L169:M169"/>
    <mergeCell ref="C168:F168"/>
    <mergeCell ref="G168:H168"/>
    <mergeCell ref="I168:K168"/>
    <mergeCell ref="L168:M168"/>
    <mergeCell ref="C167:F167"/>
    <mergeCell ref="G167:H167"/>
    <mergeCell ref="I167:K167"/>
    <mergeCell ref="L167:M167"/>
    <mergeCell ref="C166:F166"/>
    <mergeCell ref="G166:H166"/>
    <mergeCell ref="I166:K166"/>
    <mergeCell ref="L166:M166"/>
    <mergeCell ref="B165:F165"/>
    <mergeCell ref="G165:H165"/>
    <mergeCell ref="I165:K165"/>
    <mergeCell ref="L165:M165"/>
    <mergeCell ref="C164:F164"/>
    <mergeCell ref="G164:H164"/>
    <mergeCell ref="I164:K164"/>
    <mergeCell ref="L164:M164"/>
    <mergeCell ref="C163:F163"/>
    <mergeCell ref="G163:H163"/>
    <mergeCell ref="I163:K163"/>
    <mergeCell ref="L163:M163"/>
    <mergeCell ref="C162:F162"/>
    <mergeCell ref="G162:H162"/>
    <mergeCell ref="I162:K162"/>
    <mergeCell ref="L162:M162"/>
    <mergeCell ref="B161:F161"/>
    <mergeCell ref="G161:H161"/>
    <mergeCell ref="I161:K161"/>
    <mergeCell ref="L161:M161"/>
    <mergeCell ref="N156:O156"/>
    <mergeCell ref="C160:F160"/>
    <mergeCell ref="G160:H160"/>
    <mergeCell ref="I160:K160"/>
    <mergeCell ref="L160:M160"/>
    <mergeCell ref="G156:H156"/>
    <mergeCell ref="I156:J156"/>
    <mergeCell ref="K156:L156"/>
    <mergeCell ref="B156:F156"/>
    <mergeCell ref="N154:O154"/>
    <mergeCell ref="G155:H155"/>
    <mergeCell ref="I155:J155"/>
    <mergeCell ref="K155:L155"/>
    <mergeCell ref="N155:O155"/>
    <mergeCell ref="G154:H154"/>
    <mergeCell ref="I154:J154"/>
    <mergeCell ref="K154:L154"/>
    <mergeCell ref="N152:O152"/>
    <mergeCell ref="G153:H153"/>
    <mergeCell ref="I153:J153"/>
    <mergeCell ref="K153:L153"/>
    <mergeCell ref="N153:O153"/>
    <mergeCell ref="G152:H152"/>
    <mergeCell ref="I152:J152"/>
    <mergeCell ref="K152:L152"/>
    <mergeCell ref="N150:O150"/>
    <mergeCell ref="G151:H151"/>
    <mergeCell ref="I151:J151"/>
    <mergeCell ref="K151:L151"/>
    <mergeCell ref="N151:O151"/>
    <mergeCell ref="G150:H150"/>
    <mergeCell ref="I150:J150"/>
    <mergeCell ref="K150:L150"/>
    <mergeCell ref="N145:O145"/>
    <mergeCell ref="K148:M148"/>
    <mergeCell ref="C149:F149"/>
    <mergeCell ref="G149:H149"/>
    <mergeCell ref="I149:J149"/>
    <mergeCell ref="K149:L149"/>
    <mergeCell ref="N149:O149"/>
    <mergeCell ref="C145:F145"/>
    <mergeCell ref="G145:H145"/>
    <mergeCell ref="I145:J145"/>
    <mergeCell ref="K145:L145"/>
    <mergeCell ref="N143:O143"/>
    <mergeCell ref="C144:F144"/>
    <mergeCell ref="G144:H144"/>
    <mergeCell ref="I144:J144"/>
    <mergeCell ref="K144:L144"/>
    <mergeCell ref="N144:O144"/>
    <mergeCell ref="C143:F143"/>
    <mergeCell ref="G143:H143"/>
    <mergeCell ref="I143:J143"/>
    <mergeCell ref="K143:L143"/>
    <mergeCell ref="N139:O139"/>
    <mergeCell ref="C140:F140"/>
    <mergeCell ref="G140:H140"/>
    <mergeCell ref="I140:J140"/>
    <mergeCell ref="K140:L140"/>
    <mergeCell ref="N140:O140"/>
    <mergeCell ref="K141:L141"/>
    <mergeCell ref="N141:O141"/>
    <mergeCell ref="C142:F142"/>
    <mergeCell ref="G142:H142"/>
    <mergeCell ref="I142:J142"/>
    <mergeCell ref="K142:L142"/>
    <mergeCell ref="N142:O142"/>
    <mergeCell ref="C141:F141"/>
    <mergeCell ref="G141:H141"/>
    <mergeCell ref="I141:J141"/>
    <mergeCell ref="B133:D133"/>
    <mergeCell ref="E133:F133"/>
    <mergeCell ref="B134:D134"/>
    <mergeCell ref="E134:F134"/>
    <mergeCell ref="B135:D135"/>
    <mergeCell ref="E135:F135"/>
    <mergeCell ref="K138:M138"/>
    <mergeCell ref="C139:F139"/>
    <mergeCell ref="G139:H139"/>
    <mergeCell ref="I139:J139"/>
    <mergeCell ref="K139:L139"/>
    <mergeCell ref="B132:D132"/>
    <mergeCell ref="E132:F132"/>
    <mergeCell ref="B124:D124"/>
    <mergeCell ref="E124:F124"/>
    <mergeCell ref="F127:P127"/>
    <mergeCell ref="E128:F128"/>
    <mergeCell ref="B129:D129"/>
    <mergeCell ref="E129:F129"/>
    <mergeCell ref="B130:D130"/>
    <mergeCell ref="E130:F130"/>
    <mergeCell ref="B113:D113"/>
    <mergeCell ref="B112:D112"/>
    <mergeCell ref="F116:P116"/>
    <mergeCell ref="B131:D131"/>
    <mergeCell ref="E131:F131"/>
    <mergeCell ref="E121:F121"/>
    <mergeCell ref="B122:D122"/>
    <mergeCell ref="E122:F122"/>
    <mergeCell ref="B123:D123"/>
    <mergeCell ref="E123:F123"/>
    <mergeCell ref="B121:D121"/>
    <mergeCell ref="E118:F118"/>
    <mergeCell ref="E117:F117"/>
    <mergeCell ref="L101:M101"/>
    <mergeCell ref="C102:G102"/>
    <mergeCell ref="I102:J102"/>
    <mergeCell ref="L102:M102"/>
    <mergeCell ref="F105:K105"/>
    <mergeCell ref="M105:P105"/>
    <mergeCell ref="B111:D111"/>
    <mergeCell ref="C101:G101"/>
    <mergeCell ref="B108:D108"/>
    <mergeCell ref="B109:D109"/>
    <mergeCell ref="B110:D110"/>
    <mergeCell ref="L99:M99"/>
    <mergeCell ref="C100:G100"/>
    <mergeCell ref="I100:J100"/>
    <mergeCell ref="L100:M100"/>
    <mergeCell ref="L95:M95"/>
    <mergeCell ref="I96:J96"/>
    <mergeCell ref="L96:M96"/>
    <mergeCell ref="C98:G98"/>
    <mergeCell ref="I98:J98"/>
    <mergeCell ref="L98:M98"/>
    <mergeCell ref="C97:G97"/>
    <mergeCell ref="I97:J97"/>
    <mergeCell ref="L97:M97"/>
    <mergeCell ref="I95:J95"/>
    <mergeCell ref="L90:M90"/>
    <mergeCell ref="C91:G91"/>
    <mergeCell ref="I91:J91"/>
    <mergeCell ref="L91:M91"/>
    <mergeCell ref="C88:G88"/>
    <mergeCell ref="I88:J88"/>
    <mergeCell ref="L88:M88"/>
    <mergeCell ref="C89:G89"/>
    <mergeCell ref="I89:J89"/>
    <mergeCell ref="L89:M89"/>
    <mergeCell ref="L87:M87"/>
    <mergeCell ref="M78:N78"/>
    <mergeCell ref="M79:N79"/>
    <mergeCell ref="C80:K80"/>
    <mergeCell ref="M80:N80"/>
    <mergeCell ref="M81:N81"/>
    <mergeCell ref="C84:G85"/>
    <mergeCell ref="I84:J84"/>
    <mergeCell ref="C81:K81"/>
    <mergeCell ref="J49:O49"/>
    <mergeCell ref="J33:O33"/>
    <mergeCell ref="M29:O29"/>
    <mergeCell ref="J30:O30"/>
    <mergeCell ref="J34:O34"/>
    <mergeCell ref="M76:N76"/>
    <mergeCell ref="M77:N77"/>
    <mergeCell ref="J65:K65"/>
    <mergeCell ref="M65:N65"/>
    <mergeCell ref="M72:N72"/>
    <mergeCell ref="M73:N73"/>
    <mergeCell ref="M74:N74"/>
    <mergeCell ref="M75:N75"/>
    <mergeCell ref="J62:K62"/>
    <mergeCell ref="M62:N62"/>
    <mergeCell ref="J66:K66"/>
    <mergeCell ref="M66:N66"/>
    <mergeCell ref="J63:K63"/>
    <mergeCell ref="M63:N63"/>
    <mergeCell ref="C71:K71"/>
    <mergeCell ref="J64:K64"/>
    <mergeCell ref="M64:N64"/>
    <mergeCell ref="J32:O32"/>
    <mergeCell ref="J56:K56"/>
    <mergeCell ref="M56:N56"/>
    <mergeCell ref="J51:O52"/>
    <mergeCell ref="J54:K54"/>
    <mergeCell ref="M54:N54"/>
    <mergeCell ref="G3:P3"/>
    <mergeCell ref="F4:P4"/>
    <mergeCell ref="F5:P5"/>
    <mergeCell ref="B9:P9"/>
    <mergeCell ref="I13:K13"/>
    <mergeCell ref="I19:O19"/>
    <mergeCell ref="I17:O17"/>
    <mergeCell ref="C10:P10"/>
    <mergeCell ref="I15:O15"/>
    <mergeCell ref="I21:O21"/>
    <mergeCell ref="J45:O47"/>
    <mergeCell ref="J42:O42"/>
    <mergeCell ref="J26:O26"/>
    <mergeCell ref="J28:K28"/>
    <mergeCell ref="N28:O28"/>
    <mergeCell ref="J39:O39"/>
    <mergeCell ref="J40:O40"/>
    <mergeCell ref="E60:H60"/>
    <mergeCell ref="J60:K60"/>
    <mergeCell ref="M60:N60"/>
    <mergeCell ref="J61:K61"/>
    <mergeCell ref="M61:N61"/>
    <mergeCell ref="B296:I296"/>
    <mergeCell ref="J55:K55"/>
    <mergeCell ref="J57:K57"/>
    <mergeCell ref="M57:N57"/>
    <mergeCell ref="E59:H59"/>
    <mergeCell ref="J59:K59"/>
    <mergeCell ref="M59:N59"/>
    <mergeCell ref="M55:N55"/>
    <mergeCell ref="E62:H62"/>
    <mergeCell ref="D66:H66"/>
    <mergeCell ref="E63:H63"/>
    <mergeCell ref="E64:H64"/>
    <mergeCell ref="L86:M86"/>
    <mergeCell ref="L84:M84"/>
    <mergeCell ref="I85:J85"/>
    <mergeCell ref="L85:M85"/>
    <mergeCell ref="C301:C308"/>
    <mergeCell ref="G301:H301"/>
    <mergeCell ref="D261:H261"/>
    <mergeCell ref="E61:H61"/>
    <mergeCell ref="C87:G87"/>
    <mergeCell ref="E284:F284"/>
    <mergeCell ref="B278:I278"/>
    <mergeCell ref="G288:H288"/>
    <mergeCell ref="G275:H275"/>
    <mergeCell ref="G276:H276"/>
    <mergeCell ref="E277:F277"/>
    <mergeCell ref="C86:G86"/>
    <mergeCell ref="I86:J86"/>
    <mergeCell ref="C90:G90"/>
    <mergeCell ref="I90:J90"/>
    <mergeCell ref="C99:G99"/>
    <mergeCell ref="I99:J99"/>
    <mergeCell ref="B120:D120"/>
    <mergeCell ref="E120:F120"/>
    <mergeCell ref="B118:D118"/>
    <mergeCell ref="I87:J87"/>
    <mergeCell ref="I101:J101"/>
    <mergeCell ref="B119:D119"/>
    <mergeCell ref="E119:F119"/>
  </mergeCells>
  <phoneticPr fontId="25" type="noConversion"/>
  <dataValidations disablePrompts="1" count="2">
    <dataValidation type="list" errorStyle="warning" allowBlank="1" showInputMessage="1" showErrorMessage="1" errorTitle="Erreur" error="Secteur inconnu" sqref="N28:O28">
      <formula1>$AE$28:$AE$164</formula1>
    </dataValidation>
    <dataValidation type="list" errorStyle="warning" allowBlank="1" showInputMessage="1" showErrorMessage="1" errorTitle="Erreur!" error="Ce classement n'existe pas" sqref="P108:P113 K108:K113">
      <formula1>$AE$166:$AE$170</formula1>
    </dataValidation>
  </dataValidations>
  <pageMargins left="0.47" right="0.75" top="0.56999999999999995" bottom="0.76" header="0.5" footer="0.5"/>
  <pageSetup scale="85" orientation="portrait" horizontalDpi="4294967293" r:id="rId1"/>
  <headerFooter alignWithMargins="0">
    <oddFooter>Page &amp;P</oddFooter>
  </headerFooter>
  <rowBreaks count="4" manualBreakCount="4">
    <brk id="124" max="16383" man="1"/>
    <brk id="184" max="16383" man="1"/>
    <brk id="237" max="16383" man="1"/>
    <brk id="296" max="16383" man="1"/>
  </rowBreaks>
  <legacyDrawing r:id="rId2"/>
  <oleObjects>
    <oleObject progId="PBrush" shapeId="25601" r:id="rId3"/>
    <oleObject progId="PBrush" shapeId="25602" r:id="rId4"/>
  </oleObjects>
</worksheet>
</file>

<file path=xl/worksheets/sheet7.xml><?xml version="1.0" encoding="utf-8"?>
<worksheet xmlns="http://schemas.openxmlformats.org/spreadsheetml/2006/main" xmlns:r="http://schemas.openxmlformats.org/officeDocument/2006/relationships">
  <sheetPr>
    <tabColor indexed="14"/>
  </sheetPr>
  <dimension ref="A1:H46"/>
  <sheetViews>
    <sheetView topLeftCell="A15" workbookViewId="0">
      <selection activeCell="I33" sqref="I33"/>
    </sheetView>
  </sheetViews>
  <sheetFormatPr defaultRowHeight="12.75"/>
  <cols>
    <col min="1" max="1" width="33.42578125" customWidth="1"/>
    <col min="2" max="2" width="12.28515625" customWidth="1"/>
    <col min="3" max="3" width="10.7109375" customWidth="1"/>
    <col min="4" max="4" width="11" customWidth="1"/>
    <col min="5" max="5" width="12.28515625" customWidth="1"/>
    <col min="6" max="6" width="12.85546875" customWidth="1"/>
    <col min="8" max="8" width="12.85546875" bestFit="1" customWidth="1"/>
  </cols>
  <sheetData>
    <row r="1" spans="1:8">
      <c r="A1" s="7"/>
      <c r="B1" s="843">
        <f>'Données emprunteur'!H2</f>
        <v>0</v>
      </c>
      <c r="C1" s="843"/>
      <c r="D1" s="843"/>
      <c r="E1" s="843"/>
      <c r="F1" s="843"/>
    </row>
    <row r="2" spans="1:8">
      <c r="A2" s="7"/>
      <c r="B2" s="843" t="s">
        <v>509</v>
      </c>
      <c r="C2" s="843"/>
      <c r="D2" s="843"/>
      <c r="E2" s="843"/>
      <c r="F2" s="843"/>
    </row>
    <row r="3" spans="1:8">
      <c r="A3" s="7"/>
      <c r="B3" s="844" t="str">
        <f>CONCATENATE("("," En ",'Données emprunteur'!H14,")")</f>
        <v>( En Gourdes)</v>
      </c>
      <c r="C3" s="845"/>
      <c r="D3" s="845"/>
      <c r="E3" s="845"/>
      <c r="F3" s="845"/>
    </row>
    <row r="4" spans="1:8">
      <c r="A4" s="7"/>
      <c r="B4" s="7">
        <f>'Données emprunteur'!H11-4</f>
        <v>2006</v>
      </c>
      <c r="C4" s="7">
        <f>B4+1</f>
        <v>2007</v>
      </c>
      <c r="D4" s="7">
        <f>C4+1</f>
        <v>2008</v>
      </c>
      <c r="E4" s="7">
        <f>D4+1</f>
        <v>2009</v>
      </c>
      <c r="F4" s="7">
        <f>E4+1</f>
        <v>2010</v>
      </c>
    </row>
    <row r="5" spans="1:8" hidden="1">
      <c r="A5" s="7" t="s">
        <v>625</v>
      </c>
      <c r="B5" s="7">
        <f>IF('Données emprunteur'!$H$14&lt;&gt;'Données emprunteur'!$H$18,VLOOKUP(B4,'Données économ'!$C$4:$F$30,3,FALSE),1)</f>
        <v>39.130000000000003</v>
      </c>
      <c r="C5" s="7">
        <f>IF('Données emprunteur'!$H$14&lt;&gt;'Données emprunteur'!$H$18,VLOOKUP(C4,'Données économ'!$C$4:$F$30,3,FALSE),1)</f>
        <v>35.758200000000002</v>
      </c>
      <c r="D5" s="7">
        <f>IF('Données emprunteur'!$H$14&lt;&gt;'Données emprunteur'!$H$18,VLOOKUP(D4,'Données économ'!$C$4:$F$30,3,FALSE),1)</f>
        <v>39.953499999999998</v>
      </c>
      <c r="E5" s="7">
        <f>IF('Données emprunteur'!$H$14&lt;&gt;'Données emprunteur'!$H$18,VLOOKUP(E4,'Données économ'!$C$4:$F$30,3,FALSE),1)</f>
        <v>41.773699999999998</v>
      </c>
      <c r="F5" s="7">
        <f>IF('Données emprunteur'!$H$14&lt;&gt;'Données emprunteur'!$H$18,VLOOKUP(F4,'Données économ'!$C$4:$F$30,3,FALSE),1)</f>
        <v>39.9405</v>
      </c>
    </row>
    <row r="6" spans="1:8">
      <c r="A6" s="7" t="s">
        <v>510</v>
      </c>
      <c r="B6" s="59">
        <f>'Cpte d''exploit. emprunteur'!B6*'Données emprunteur'!$J$21</f>
        <v>0</v>
      </c>
      <c r="C6" s="59">
        <f>'Cpte d''exploit. emprunteur'!C6*'Données emprunteur'!$J$21</f>
        <v>0</v>
      </c>
      <c r="D6" s="59">
        <f>'Cpte d''exploit. emprunteur'!D6*'Données emprunteur'!$J$21</f>
        <v>0</v>
      </c>
      <c r="E6" s="59">
        <f>'Cpte d''exploit. emprunteur'!E6*'Données emprunteur'!$J$21</f>
        <v>0</v>
      </c>
      <c r="F6" s="59">
        <f>'Cpte d''exploit. emprunteur'!F6*'Données emprunteur'!$J$21</f>
        <v>0</v>
      </c>
    </row>
    <row r="7" spans="1:8">
      <c r="A7" s="7" t="s">
        <v>511</v>
      </c>
      <c r="B7" s="59">
        <f>'Cpte d''exploit. emprunteur'!B7*'Données emprunteur'!$J$21</f>
        <v>0</v>
      </c>
      <c r="C7" s="59">
        <f>'Cpte d''exploit. emprunteur'!C7*'Données emprunteur'!$J$21</f>
        <v>0</v>
      </c>
      <c r="D7" s="59">
        <f>'Cpte d''exploit. emprunteur'!D7*'Données emprunteur'!$J$21</f>
        <v>0</v>
      </c>
      <c r="E7" s="59">
        <f>'Cpte d''exploit. emprunteur'!E7*'Données emprunteur'!$J$21</f>
        <v>0</v>
      </c>
      <c r="F7" s="59">
        <f>'Cpte d''exploit. emprunteur'!F7*'Données emprunteur'!$J$21</f>
        <v>0</v>
      </c>
    </row>
    <row r="8" spans="1:8">
      <c r="A8" s="7"/>
      <c r="B8" s="61"/>
      <c r="C8" s="61"/>
      <c r="D8" s="61"/>
      <c r="E8" s="61"/>
      <c r="F8" s="62"/>
    </row>
    <row r="9" spans="1:8">
      <c r="A9" s="63" t="s">
        <v>512</v>
      </c>
      <c r="B9" s="64">
        <f>B6-B7</f>
        <v>0</v>
      </c>
      <c r="C9" s="64">
        <f>C6-C7</f>
        <v>0</v>
      </c>
      <c r="D9" s="64">
        <f>D6-D7</f>
        <v>0</v>
      </c>
      <c r="E9" s="64">
        <f>E6-E7</f>
        <v>0</v>
      </c>
      <c r="F9" s="65">
        <f>F6-F7</f>
        <v>0</v>
      </c>
    </row>
    <row r="10" spans="1:8">
      <c r="A10" s="7"/>
      <c r="B10" s="62"/>
      <c r="C10" s="61"/>
      <c r="D10" s="61"/>
      <c r="E10" s="61"/>
      <c r="F10" s="62"/>
    </row>
    <row r="11" spans="1:8">
      <c r="A11" s="23" t="s">
        <v>513</v>
      </c>
      <c r="B11" s="66"/>
      <c r="C11" s="61"/>
      <c r="D11" s="61"/>
      <c r="E11" s="61"/>
      <c r="F11" s="62"/>
    </row>
    <row r="12" spans="1:8">
      <c r="A12" s="7" t="s">
        <v>514</v>
      </c>
      <c r="B12" s="59">
        <f>'Cpte d''exploit. emprunteur'!B12*'Données emprunteur'!$J$21</f>
        <v>0</v>
      </c>
      <c r="C12" s="59">
        <f>'Cpte d''exploit. emprunteur'!C12*'Données emprunteur'!$J$21</f>
        <v>0</v>
      </c>
      <c r="D12" s="59">
        <f>'Cpte d''exploit. emprunteur'!D12*'Données emprunteur'!$J$21</f>
        <v>0</v>
      </c>
      <c r="E12" s="59">
        <f>'Cpte d''exploit. emprunteur'!E12*'Données emprunteur'!$J$21</f>
        <v>0</v>
      </c>
      <c r="F12" s="59">
        <f>'Cpte d''exploit. emprunteur'!F12*'Données emprunteur'!$J$21</f>
        <v>0</v>
      </c>
      <c r="H12" s="4"/>
    </row>
    <row r="13" spans="1:8">
      <c r="A13" s="7" t="s">
        <v>515</v>
      </c>
      <c r="B13" s="59">
        <f>'Cpte d''exploit. emprunteur'!B13*'Données emprunteur'!$J$21</f>
        <v>0</v>
      </c>
      <c r="C13" s="59">
        <f>'Cpte d''exploit. emprunteur'!C13*'Données emprunteur'!$J$21</f>
        <v>0</v>
      </c>
      <c r="D13" s="59">
        <f>'Cpte d''exploit. emprunteur'!D13*'Données emprunteur'!$J$21</f>
        <v>0</v>
      </c>
      <c r="E13" s="59">
        <f>'Cpte d''exploit. emprunteur'!E13*'Données emprunteur'!$J$21</f>
        <v>0</v>
      </c>
      <c r="F13" s="59">
        <f>'Cpte d''exploit. emprunteur'!F13*'Données emprunteur'!$J$21</f>
        <v>0</v>
      </c>
    </row>
    <row r="14" spans="1:8">
      <c r="A14" s="7" t="s">
        <v>516</v>
      </c>
      <c r="B14" s="59">
        <f>'Cpte d''exploit. emprunteur'!B14*'Données emprunteur'!$J$21</f>
        <v>0</v>
      </c>
      <c r="C14" s="59">
        <f>'Cpte d''exploit. emprunteur'!C14*'Données emprunteur'!$J$21</f>
        <v>0</v>
      </c>
      <c r="D14" s="59">
        <f>'Cpte d''exploit. emprunteur'!D14*'Données emprunteur'!$J$21</f>
        <v>0</v>
      </c>
      <c r="E14" s="59">
        <f>'Cpte d''exploit. emprunteur'!E14*'Données emprunteur'!$J$21</f>
        <v>0</v>
      </c>
      <c r="F14" s="59">
        <f>'Cpte d''exploit. emprunteur'!F14*'Données emprunteur'!$J$21</f>
        <v>0</v>
      </c>
    </row>
    <row r="15" spans="1:8">
      <c r="A15" s="36" t="s">
        <v>517</v>
      </c>
      <c r="B15" s="59">
        <f>'Cpte d''exploit. emprunteur'!B15*'Données emprunteur'!$J$21</f>
        <v>0</v>
      </c>
      <c r="C15" s="59">
        <f>'Cpte d''exploit. emprunteur'!C15*'Données emprunteur'!$J$21</f>
        <v>0</v>
      </c>
      <c r="D15" s="59">
        <f>'Cpte d''exploit. emprunteur'!D15*'Données emprunteur'!$J$21</f>
        <v>0</v>
      </c>
      <c r="E15" s="59">
        <f>'Cpte d''exploit. emprunteur'!E15*'Données emprunteur'!$J$21</f>
        <v>0</v>
      </c>
      <c r="F15" s="59">
        <f>'Cpte d''exploit. emprunteur'!F15*'Données emprunteur'!$J$21</f>
        <v>0</v>
      </c>
    </row>
    <row r="16" spans="1:8">
      <c r="A16" s="7" t="s">
        <v>518</v>
      </c>
      <c r="B16" s="59">
        <f>'Cpte d''exploit. emprunteur'!B16*'Données emprunteur'!$J$21</f>
        <v>0</v>
      </c>
      <c r="C16" s="59">
        <f>'Cpte d''exploit. emprunteur'!C16*'Données emprunteur'!$J$21</f>
        <v>0</v>
      </c>
      <c r="D16" s="59">
        <f>'Cpte d''exploit. emprunteur'!D16*'Données emprunteur'!$J$21</f>
        <v>0</v>
      </c>
      <c r="E16" s="59">
        <f>'Cpte d''exploit. emprunteur'!E16*'Données emprunteur'!$J$21</f>
        <v>0</v>
      </c>
      <c r="F16" s="59">
        <f>'Cpte d''exploit. emprunteur'!F16*'Données emprunteur'!$J$21</f>
        <v>0</v>
      </c>
    </row>
    <row r="17" spans="1:6">
      <c r="A17" s="7" t="s">
        <v>519</v>
      </c>
      <c r="B17" s="59">
        <f>'Cpte d''exploit. emprunteur'!B17*'Données emprunteur'!$J$21</f>
        <v>0</v>
      </c>
      <c r="C17" s="59">
        <f>'Cpte d''exploit. emprunteur'!C17*'Données emprunteur'!$J$21</f>
        <v>0</v>
      </c>
      <c r="D17" s="59">
        <f>'Cpte d''exploit. emprunteur'!D17*'Données emprunteur'!$J$21</f>
        <v>0</v>
      </c>
      <c r="E17" s="59">
        <f>'Cpte d''exploit. emprunteur'!E17*'Données emprunteur'!$J$21</f>
        <v>0</v>
      </c>
      <c r="F17" s="59">
        <f>'Cpte d''exploit. emprunteur'!F17*'Données emprunteur'!$J$21</f>
        <v>0</v>
      </c>
    </row>
    <row r="18" spans="1:6">
      <c r="A18" s="7" t="s">
        <v>520</v>
      </c>
      <c r="B18" s="59">
        <f>'Cpte d''exploit. emprunteur'!B18*'Données emprunteur'!$J$21</f>
        <v>0</v>
      </c>
      <c r="C18" s="59">
        <f>'Cpte d''exploit. emprunteur'!C18*'Données emprunteur'!$J$21</f>
        <v>0</v>
      </c>
      <c r="D18" s="59">
        <f>'Cpte d''exploit. emprunteur'!D18*'Données emprunteur'!$J$21</f>
        <v>0</v>
      </c>
      <c r="E18" s="59">
        <f>'Cpte d''exploit. emprunteur'!E18*'Données emprunteur'!$J$21</f>
        <v>0</v>
      </c>
      <c r="F18" s="59">
        <f>'Cpte d''exploit. emprunteur'!F18*'Données emprunteur'!$J$21</f>
        <v>0</v>
      </c>
    </row>
    <row r="19" spans="1:6">
      <c r="A19" s="7" t="s">
        <v>521</v>
      </c>
      <c r="B19" s="59">
        <f>'Cpte d''exploit. emprunteur'!B19*'Données emprunteur'!$J$21</f>
        <v>0</v>
      </c>
      <c r="C19" s="59">
        <f>'Cpte d''exploit. emprunteur'!C19*'Données emprunteur'!$J$21</f>
        <v>0</v>
      </c>
      <c r="D19" s="59">
        <f>'Cpte d''exploit. emprunteur'!D19*'Données emprunteur'!$J$21</f>
        <v>0</v>
      </c>
      <c r="E19" s="59">
        <f>'Cpte d''exploit. emprunteur'!E19*'Données emprunteur'!$J$21</f>
        <v>0</v>
      </c>
      <c r="F19" s="59">
        <f>'Cpte d''exploit. emprunteur'!F19*'Données emprunteur'!$J$21</f>
        <v>0</v>
      </c>
    </row>
    <row r="20" spans="1:6">
      <c r="A20" s="7" t="s">
        <v>522</v>
      </c>
      <c r="B20" s="59">
        <f>'Cpte d''exploit. emprunteur'!B20*'Données emprunteur'!$J$21</f>
        <v>0</v>
      </c>
      <c r="C20" s="59">
        <f>'Cpte d''exploit. emprunteur'!C20*'Données emprunteur'!$J$21</f>
        <v>0</v>
      </c>
      <c r="D20" s="59">
        <f>'Cpte d''exploit. emprunteur'!D20*'Données emprunteur'!$J$21</f>
        <v>0</v>
      </c>
      <c r="E20" s="59">
        <f>'Cpte d''exploit. emprunteur'!E20*'Données emprunteur'!$J$21</f>
        <v>0</v>
      </c>
      <c r="F20" s="59">
        <f>'Cpte d''exploit. emprunteur'!F20*'Données emprunteur'!$J$21</f>
        <v>0</v>
      </c>
    </row>
    <row r="21" spans="1:6">
      <c r="A21" s="7" t="s">
        <v>523</v>
      </c>
      <c r="B21" s="59">
        <f>'Cpte d''exploit. emprunteur'!B21*'Données emprunteur'!$J$21</f>
        <v>0</v>
      </c>
      <c r="C21" s="59">
        <f>'Cpte d''exploit. emprunteur'!C21*'Données emprunteur'!$J$21</f>
        <v>0</v>
      </c>
      <c r="D21" s="59">
        <f>'Cpte d''exploit. emprunteur'!D21*'Données emprunteur'!$J$21</f>
        <v>0</v>
      </c>
      <c r="E21" s="59">
        <f>'Cpte d''exploit. emprunteur'!E21*'Données emprunteur'!$J$21</f>
        <v>0</v>
      </c>
      <c r="F21" s="59">
        <f>'Cpte d''exploit. emprunteur'!F21*'Données emprunteur'!$J$21</f>
        <v>0</v>
      </c>
    </row>
    <row r="22" spans="1:6">
      <c r="A22" s="7" t="s">
        <v>524</v>
      </c>
      <c r="B22" s="59">
        <f>'Cpte d''exploit. emprunteur'!B22*'Données emprunteur'!$J$21</f>
        <v>0</v>
      </c>
      <c r="C22" s="59">
        <f>'Cpte d''exploit. emprunteur'!C22*'Données emprunteur'!$J$21</f>
        <v>0</v>
      </c>
      <c r="D22" s="59">
        <f>'Cpte d''exploit. emprunteur'!D22*'Données emprunteur'!$J$21</f>
        <v>0</v>
      </c>
      <c r="E22" s="59">
        <f>'Cpte d''exploit. emprunteur'!E22*'Données emprunteur'!$J$21</f>
        <v>0</v>
      </c>
      <c r="F22" s="59">
        <f>'Cpte d''exploit. emprunteur'!F22*'Données emprunteur'!$J$21</f>
        <v>0</v>
      </c>
    </row>
    <row r="23" spans="1:6">
      <c r="A23" s="7" t="s">
        <v>525</v>
      </c>
      <c r="B23" s="59">
        <f>'Cpte d''exploit. emprunteur'!B23*'Données emprunteur'!$J$21</f>
        <v>0</v>
      </c>
      <c r="C23" s="59">
        <f>'Cpte d''exploit. emprunteur'!C23*'Données emprunteur'!$J$21</f>
        <v>0</v>
      </c>
      <c r="D23" s="59">
        <f>'Cpte d''exploit. emprunteur'!D23*'Données emprunteur'!$J$21</f>
        <v>0</v>
      </c>
      <c r="E23" s="59">
        <f>'Cpte d''exploit. emprunteur'!E23*'Données emprunteur'!$J$21</f>
        <v>0</v>
      </c>
      <c r="F23" s="59">
        <f>'Cpte d''exploit. emprunteur'!F23*'Données emprunteur'!$J$21</f>
        <v>0</v>
      </c>
    </row>
    <row r="24" spans="1:6">
      <c r="A24" s="7" t="s">
        <v>526</v>
      </c>
      <c r="B24" s="59">
        <f>'Cpte d''exploit. emprunteur'!B24*'Données emprunteur'!$J$21</f>
        <v>0</v>
      </c>
      <c r="C24" s="59">
        <f>'Cpte d''exploit. emprunteur'!C24*'Données emprunteur'!$J$21</f>
        <v>0</v>
      </c>
      <c r="D24" s="59">
        <f>'Cpte d''exploit. emprunteur'!D24*'Données emprunteur'!$J$21</f>
        <v>0</v>
      </c>
      <c r="E24" s="59">
        <f>'Cpte d''exploit. emprunteur'!E24*'Données emprunteur'!$J$21</f>
        <v>0</v>
      </c>
      <c r="F24" s="59">
        <f>'Cpte d''exploit. emprunteur'!F24*'Données emprunteur'!$J$21</f>
        <v>0</v>
      </c>
    </row>
    <row r="25" spans="1:6">
      <c r="A25" s="7" t="s">
        <v>527</v>
      </c>
      <c r="B25" s="59">
        <f>'Cpte d''exploit. emprunteur'!B25*'Données emprunteur'!$J$21</f>
        <v>0</v>
      </c>
      <c r="C25" s="59">
        <f>'Cpte d''exploit. emprunteur'!C25*'Données emprunteur'!$J$21</f>
        <v>0</v>
      </c>
      <c r="D25" s="59">
        <f>'Cpte d''exploit. emprunteur'!D25*'Données emprunteur'!$J$21</f>
        <v>0</v>
      </c>
      <c r="E25" s="59">
        <f>'Cpte d''exploit. emprunteur'!E25*'Données emprunteur'!$J$21</f>
        <v>0</v>
      </c>
      <c r="F25" s="59">
        <f>'Cpte d''exploit. emprunteur'!F25*'Données emprunteur'!$J$21</f>
        <v>0</v>
      </c>
    </row>
    <row r="26" spans="1:6">
      <c r="A26" s="7" t="s">
        <v>528</v>
      </c>
      <c r="B26" s="59">
        <f>'Cpte d''exploit. emprunteur'!B26*'Données emprunteur'!$J$21</f>
        <v>0</v>
      </c>
      <c r="C26" s="59">
        <f>'Cpte d''exploit. emprunteur'!C26*'Données emprunteur'!$J$21</f>
        <v>0</v>
      </c>
      <c r="D26" s="59">
        <f>'Cpte d''exploit. emprunteur'!D26*'Données emprunteur'!$J$21</f>
        <v>0</v>
      </c>
      <c r="E26" s="59">
        <f>'Cpte d''exploit. emprunteur'!E26*'Données emprunteur'!$J$21</f>
        <v>0</v>
      </c>
      <c r="F26" s="59">
        <f>'Cpte d''exploit. emprunteur'!F26*'Données emprunteur'!$J$21</f>
        <v>0</v>
      </c>
    </row>
    <row r="27" spans="1:6">
      <c r="A27" s="7"/>
      <c r="B27" s="61"/>
      <c r="C27" s="61" t="s">
        <v>4</v>
      </c>
      <c r="D27" s="61"/>
      <c r="E27" s="61"/>
      <c r="F27" s="62"/>
    </row>
    <row r="28" spans="1:6">
      <c r="A28" s="63" t="s">
        <v>529</v>
      </c>
      <c r="B28" s="64">
        <f>SUM(B12:B26)</f>
        <v>0</v>
      </c>
      <c r="C28" s="64">
        <f>SUM(C12:C26)</f>
        <v>0</v>
      </c>
      <c r="D28" s="64">
        <f>SUM(D12:D26)</f>
        <v>0</v>
      </c>
      <c r="E28" s="64">
        <f>SUM(E12:E26)</f>
        <v>0</v>
      </c>
      <c r="F28" s="64">
        <f>SUM(F12:F26)</f>
        <v>0</v>
      </c>
    </row>
    <row r="29" spans="1:6">
      <c r="A29" s="7"/>
      <c r="B29" s="61"/>
      <c r="C29" s="61"/>
      <c r="D29" s="61"/>
      <c r="E29" s="61"/>
      <c r="F29" s="68"/>
    </row>
    <row r="30" spans="1:6">
      <c r="A30" s="63" t="s">
        <v>530</v>
      </c>
      <c r="B30" s="64">
        <f>B9-B28</f>
        <v>0</v>
      </c>
      <c r="C30" s="64">
        <f>C9-C28</f>
        <v>0</v>
      </c>
      <c r="D30" s="64">
        <f>D9-D28</f>
        <v>0</v>
      </c>
      <c r="E30" s="64">
        <f>E9-E28</f>
        <v>0</v>
      </c>
      <c r="F30" s="64">
        <f>F9-F28</f>
        <v>0</v>
      </c>
    </row>
    <row r="31" spans="1:6">
      <c r="A31" s="7"/>
      <c r="B31" s="61" t="s">
        <v>4</v>
      </c>
      <c r="C31" s="61"/>
      <c r="D31" s="61"/>
      <c r="E31" s="61"/>
      <c r="F31" s="61"/>
    </row>
    <row r="32" spans="1:6">
      <c r="A32" s="7" t="s">
        <v>531</v>
      </c>
      <c r="B32" s="59">
        <f>'Cpte d''exploit. emprunteur'!B32*'Données emprunteur'!$J$21</f>
        <v>0</v>
      </c>
      <c r="C32" s="59">
        <f>'Cpte d''exploit. emprunteur'!C32*'Données emprunteur'!$J$21</f>
        <v>0</v>
      </c>
      <c r="D32" s="59">
        <f>'Cpte d''exploit. emprunteur'!D32*'Données emprunteur'!$J$21</f>
        <v>0</v>
      </c>
      <c r="E32" s="59">
        <f>'Cpte d''exploit. emprunteur'!E32*'Données emprunteur'!$J$21</f>
        <v>0</v>
      </c>
      <c r="F32" s="59">
        <f>'Cpte d''exploit. emprunteur'!F32*'Données emprunteur'!$J$21</f>
        <v>0</v>
      </c>
    </row>
    <row r="33" spans="1:6">
      <c r="A33" s="7"/>
      <c r="B33" s="61" t="s">
        <v>4</v>
      </c>
      <c r="C33" s="61">
        <v>0</v>
      </c>
      <c r="D33" s="61"/>
      <c r="E33" s="61"/>
      <c r="F33" s="62"/>
    </row>
    <row r="34" spans="1:6">
      <c r="A34" s="63" t="s">
        <v>532</v>
      </c>
      <c r="B34" s="64">
        <f>B30+B32</f>
        <v>0</v>
      </c>
      <c r="C34" s="64">
        <f>C30+C32</f>
        <v>0</v>
      </c>
      <c r="D34" s="64">
        <f>D30+D32</f>
        <v>0</v>
      </c>
      <c r="E34" s="64">
        <f>E30+E32</f>
        <v>0</v>
      </c>
      <c r="F34" s="65">
        <f>F30+F32</f>
        <v>0</v>
      </c>
    </row>
    <row r="35" spans="1:6">
      <c r="A35" s="7"/>
      <c r="B35" s="61"/>
      <c r="C35" s="61"/>
      <c r="D35" s="61"/>
      <c r="E35" s="61"/>
      <c r="F35" s="62"/>
    </row>
    <row r="36" spans="1:6">
      <c r="A36" s="7" t="s">
        <v>533</v>
      </c>
      <c r="B36" s="59">
        <f>'Cpte d''exploit. emprunteur'!B36*'Données emprunteur'!$J$21</f>
        <v>0</v>
      </c>
      <c r="C36" s="59">
        <f>'Cpte d''exploit. emprunteur'!C36*'Données emprunteur'!$J$21</f>
        <v>0</v>
      </c>
      <c r="D36" s="59">
        <f>'Cpte d''exploit. emprunteur'!D36*'Données emprunteur'!$J$21</f>
        <v>0</v>
      </c>
      <c r="E36" s="59">
        <f>'Cpte d''exploit. emprunteur'!E36*'Données emprunteur'!$J$21</f>
        <v>0</v>
      </c>
      <c r="F36" s="59">
        <f>'Cpte d''exploit. emprunteur'!F36*'Données emprunteur'!$J$21</f>
        <v>0</v>
      </c>
    </row>
    <row r="37" spans="1:6">
      <c r="A37" s="7"/>
      <c r="B37" s="7"/>
      <c r="C37" s="61"/>
      <c r="D37" s="61"/>
      <c r="E37" s="61"/>
      <c r="F37" s="61"/>
    </row>
    <row r="38" spans="1:6">
      <c r="A38" s="63" t="s">
        <v>24</v>
      </c>
      <c r="B38" s="64">
        <f>B34-B36</f>
        <v>0</v>
      </c>
      <c r="C38" s="64">
        <f>C34-C36</f>
        <v>0</v>
      </c>
      <c r="D38" s="64">
        <f>D34-D36</f>
        <v>0</v>
      </c>
      <c r="E38" s="64">
        <f>E34-E36</f>
        <v>0</v>
      </c>
      <c r="F38" s="64">
        <f>F34-F36</f>
        <v>0</v>
      </c>
    </row>
    <row r="39" spans="1:6">
      <c r="A39" s="7"/>
      <c r="B39" s="61"/>
      <c r="C39" s="61"/>
      <c r="D39" s="61"/>
      <c r="E39" s="61"/>
      <c r="F39" s="61"/>
    </row>
    <row r="40" spans="1:6">
      <c r="A40" s="7" t="s">
        <v>534</v>
      </c>
      <c r="B40" s="59">
        <f>'Cpte d''exploit. emprunteur'!B40*'Données emprunteur'!$J$21</f>
        <v>0</v>
      </c>
      <c r="C40" s="59">
        <f>'Cpte d''exploit. emprunteur'!C40*'Données emprunteur'!$J$21</f>
        <v>0</v>
      </c>
      <c r="D40" s="59">
        <f>'Cpte d''exploit. emprunteur'!D40*'Données emprunteur'!$J$21</f>
        <v>0</v>
      </c>
      <c r="E40" s="59">
        <f>'Cpte d''exploit. emprunteur'!E40*'Données emprunteur'!$J$21</f>
        <v>0</v>
      </c>
      <c r="F40" s="59">
        <f>'Cpte d''exploit. emprunteur'!F40*'Données emprunteur'!$J$21</f>
        <v>0</v>
      </c>
    </row>
    <row r="41" spans="1:6">
      <c r="A41" s="7"/>
      <c r="B41" s="61"/>
      <c r="C41" s="61"/>
      <c r="D41" s="61"/>
      <c r="E41" s="61"/>
      <c r="F41" s="61"/>
    </row>
    <row r="42" spans="1:6">
      <c r="A42" s="70" t="s">
        <v>25</v>
      </c>
      <c r="B42" s="71">
        <f>B38-B40</f>
        <v>0</v>
      </c>
      <c r="C42" s="71">
        <f>C38-C40</f>
        <v>0</v>
      </c>
      <c r="D42" s="71">
        <f>D38-D40</f>
        <v>0</v>
      </c>
      <c r="E42" s="71">
        <f>E38-E40</f>
        <v>0</v>
      </c>
      <c r="F42" s="71">
        <f>F38-F40</f>
        <v>0</v>
      </c>
    </row>
    <row r="44" spans="1:6" hidden="1">
      <c r="B44" s="1">
        <v>287952.25371747202</v>
      </c>
      <c r="C44" s="1">
        <v>244163.37848198335</v>
      </c>
      <c r="D44" s="1">
        <v>315770.75884513109</v>
      </c>
      <c r="E44" s="1">
        <v>611923.06055789883</v>
      </c>
      <c r="F44" s="1">
        <v>419308.17954837641</v>
      </c>
    </row>
    <row r="45" spans="1:6" hidden="1">
      <c r="B45" s="3">
        <f>B42/B5</f>
        <v>0</v>
      </c>
      <c r="C45" s="3">
        <f>C42/C5</f>
        <v>0</v>
      </c>
      <c r="D45" s="3">
        <f>D42/D5</f>
        <v>0</v>
      </c>
      <c r="E45" s="3">
        <f>E42/E5</f>
        <v>0</v>
      </c>
      <c r="F45" s="3">
        <f>F42/F5</f>
        <v>0</v>
      </c>
    </row>
    <row r="46" spans="1:6">
      <c r="B46" s="100"/>
    </row>
  </sheetData>
  <sheetProtection password="83D3" sheet="1" objects="1" scenarios="1" formatCells="0" formatColumns="0" formatRows="0"/>
  <protectedRanges>
    <protectedRange sqref="B3:F3" name="Range7"/>
    <protectedRange sqref="B6:F7 B12:F26 B32:F32 B36:F36 B40:F40" name="Range2_1_1"/>
  </protectedRanges>
  <mergeCells count="3">
    <mergeCell ref="B1:F1"/>
    <mergeCell ref="B2:F2"/>
    <mergeCell ref="B3:F3"/>
  </mergeCells>
  <phoneticPr fontId="2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enableFormatConditionsCalculation="0">
    <tabColor indexed="14"/>
  </sheetPr>
  <dimension ref="A1:O202"/>
  <sheetViews>
    <sheetView workbookViewId="0">
      <selection activeCell="Q31" sqref="Q31"/>
    </sheetView>
  </sheetViews>
  <sheetFormatPr defaultRowHeight="12.75"/>
  <cols>
    <col min="1" max="1" width="4.140625" customWidth="1"/>
    <col min="4" max="4" width="7.85546875" customWidth="1"/>
    <col min="5" max="5" width="10" customWidth="1"/>
    <col min="6" max="6" width="14" bestFit="1" customWidth="1"/>
    <col min="7" max="7" width="8.42578125" customWidth="1"/>
    <col min="8" max="8" width="11" customWidth="1"/>
    <col min="9" max="9" width="8.42578125" customWidth="1"/>
    <col min="10" max="10" width="10.28515625" bestFit="1" customWidth="1"/>
    <col min="11" max="11" width="13" customWidth="1"/>
    <col min="12" max="12" width="11.140625" customWidth="1"/>
    <col min="13" max="13" width="7.140625" customWidth="1"/>
    <col min="15" max="15" width="4.7109375" customWidth="1"/>
  </cols>
  <sheetData>
    <row r="1" spans="1:15">
      <c r="A1" s="12"/>
      <c r="B1" s="12"/>
      <c r="C1" s="12"/>
      <c r="D1" s="12"/>
      <c r="E1" s="12"/>
      <c r="F1" s="12"/>
      <c r="G1" s="12"/>
      <c r="H1" s="12"/>
      <c r="I1" s="12"/>
      <c r="J1" s="12"/>
      <c r="K1" s="12"/>
      <c r="L1" s="12"/>
      <c r="M1" s="12"/>
      <c r="N1" s="12"/>
      <c r="O1" s="12"/>
    </row>
    <row r="2" spans="1:15">
      <c r="A2" s="12"/>
      <c r="B2" s="885" t="s">
        <v>499</v>
      </c>
      <c r="C2" s="885"/>
      <c r="D2" s="885"/>
      <c r="E2" s="885"/>
      <c r="F2" s="885"/>
      <c r="G2" s="886"/>
      <c r="H2" s="880">
        <f>'Requête de garantie entreprise'!J26</f>
        <v>0</v>
      </c>
      <c r="I2" s="881"/>
      <c r="J2" s="881"/>
      <c r="K2" s="882"/>
      <c r="L2" s="12"/>
      <c r="M2" s="12"/>
      <c r="N2" s="12"/>
      <c r="O2" s="12"/>
    </row>
    <row r="3" spans="1:15">
      <c r="A3" s="12"/>
      <c r="B3" s="854"/>
      <c r="C3" s="854"/>
      <c r="D3" s="854"/>
      <c r="E3" s="854"/>
      <c r="F3" s="854"/>
      <c r="G3" s="527"/>
      <c r="H3" s="27"/>
      <c r="I3" s="12"/>
      <c r="J3" s="12"/>
      <c r="K3" s="12"/>
      <c r="L3" s="12"/>
      <c r="M3" s="12"/>
      <c r="N3" s="12"/>
      <c r="O3" s="12"/>
    </row>
    <row r="4" spans="1:15">
      <c r="A4" s="12"/>
      <c r="B4" s="858" t="s">
        <v>598</v>
      </c>
      <c r="C4" s="858"/>
      <c r="D4" s="858"/>
      <c r="E4" s="858"/>
      <c r="F4" s="858"/>
      <c r="G4" s="859"/>
      <c r="H4" s="220" t="str">
        <f>VLOOKUP(H98,D92:E96,2,FALSE)</f>
        <v>Courant</v>
      </c>
      <c r="I4" s="51" t="str">
        <f>IF(COUNTA(H4)=0," ",VLOOKUP(H4,M4:N9,2,FALSE))</f>
        <v>C</v>
      </c>
      <c r="J4" s="13" t="str">
        <f>IF(OR(OR(OR(OR(OR(OR(H4="Courant",H4="A signaler",H4="Faible",H4="Douteux",H4="Perte"))))))," ","Erreur! Classement non reconnu")</f>
        <v xml:space="preserve"> </v>
      </c>
      <c r="K4" s="12"/>
      <c r="L4" s="12"/>
      <c r="M4" s="12"/>
      <c r="N4" s="12"/>
      <c r="O4" s="12"/>
    </row>
    <row r="5" spans="1:15" ht="12.75" hidden="1" customHeight="1">
      <c r="A5" s="12"/>
      <c r="B5" s="854"/>
      <c r="C5" s="854"/>
      <c r="D5" s="854"/>
      <c r="E5" s="854"/>
      <c r="F5" s="854"/>
      <c r="G5" s="855"/>
      <c r="H5" s="12" t="s">
        <v>500</v>
      </c>
      <c r="I5" s="12"/>
      <c r="J5" s="12"/>
      <c r="K5" s="12"/>
      <c r="L5" s="12"/>
      <c r="M5" s="12" t="s">
        <v>500</v>
      </c>
      <c r="N5" s="12" t="s">
        <v>612</v>
      </c>
      <c r="O5" s="12">
        <v>1</v>
      </c>
    </row>
    <row r="6" spans="1:15" ht="12.75" hidden="1" customHeight="1">
      <c r="A6" s="12"/>
      <c r="B6" s="854"/>
      <c r="C6" s="854"/>
      <c r="D6" s="854"/>
      <c r="E6" s="854"/>
      <c r="F6" s="854"/>
      <c r="G6" s="855"/>
      <c r="H6" s="12" t="s">
        <v>501</v>
      </c>
      <c r="I6" s="12"/>
      <c r="J6" s="12"/>
      <c r="K6" s="12"/>
      <c r="L6" s="12"/>
      <c r="M6" s="12" t="s">
        <v>501</v>
      </c>
      <c r="N6" s="12" t="s">
        <v>580</v>
      </c>
      <c r="O6" s="12">
        <v>2</v>
      </c>
    </row>
    <row r="7" spans="1:15" ht="12.75" hidden="1" customHeight="1">
      <c r="A7" s="12"/>
      <c r="B7" s="854"/>
      <c r="C7" s="854"/>
      <c r="D7" s="854"/>
      <c r="E7" s="854"/>
      <c r="F7" s="854"/>
      <c r="G7" s="855"/>
      <c r="H7" s="12" t="s">
        <v>502</v>
      </c>
      <c r="I7" s="12"/>
      <c r="J7" s="12"/>
      <c r="K7" s="12"/>
      <c r="L7" s="12"/>
      <c r="M7" s="12" t="s">
        <v>502</v>
      </c>
      <c r="N7" s="12" t="s">
        <v>581</v>
      </c>
      <c r="O7" s="12">
        <v>3</v>
      </c>
    </row>
    <row r="8" spans="1:15" ht="12.75" hidden="1" customHeight="1">
      <c r="A8" s="12"/>
      <c r="B8" s="854"/>
      <c r="C8" s="854"/>
      <c r="D8" s="854"/>
      <c r="E8" s="854"/>
      <c r="F8" s="854"/>
      <c r="G8" s="855"/>
      <c r="H8" s="12" t="s">
        <v>503</v>
      </c>
      <c r="I8" s="12"/>
      <c r="J8" s="12"/>
      <c r="K8" s="12"/>
      <c r="L8" s="12"/>
      <c r="M8" s="12" t="s">
        <v>503</v>
      </c>
      <c r="N8" s="12" t="s">
        <v>0</v>
      </c>
      <c r="O8" s="12">
        <v>4</v>
      </c>
    </row>
    <row r="9" spans="1:15" ht="12.75" hidden="1" customHeight="1">
      <c r="A9" s="12"/>
      <c r="B9" s="854"/>
      <c r="C9" s="854"/>
      <c r="D9" s="854"/>
      <c r="E9" s="854"/>
      <c r="F9" s="854"/>
      <c r="G9" s="855"/>
      <c r="H9" s="12" t="s">
        <v>504</v>
      </c>
      <c r="I9" s="12"/>
      <c r="J9" s="12"/>
      <c r="K9" s="12"/>
      <c r="L9" s="12"/>
      <c r="M9" s="12" t="s">
        <v>504</v>
      </c>
      <c r="N9" s="12" t="s">
        <v>582</v>
      </c>
      <c r="O9" s="12">
        <v>5</v>
      </c>
    </row>
    <row r="10" spans="1:15">
      <c r="A10" s="12"/>
      <c r="B10" s="888"/>
      <c r="C10" s="888"/>
      <c r="D10" s="888"/>
      <c r="E10" s="888"/>
      <c r="F10" s="888"/>
      <c r="G10" s="889"/>
      <c r="H10" s="27">
        <f>MIN(5,H11-H12+1)</f>
        <v>5</v>
      </c>
      <c r="I10" s="12"/>
      <c r="J10" s="12"/>
      <c r="K10" s="12"/>
      <c r="L10" s="12"/>
      <c r="M10" s="12"/>
      <c r="N10" s="12"/>
      <c r="O10" s="12"/>
    </row>
    <row r="11" spans="1:15">
      <c r="A11" s="12"/>
      <c r="B11" s="854" t="s">
        <v>505</v>
      </c>
      <c r="C11" s="854"/>
      <c r="D11" s="854"/>
      <c r="E11" s="854"/>
      <c r="F11" s="854"/>
      <c r="G11" s="855"/>
      <c r="H11" s="461">
        <v>2010</v>
      </c>
      <c r="I11" s="248" t="str">
        <f ca="1">IF(H11&gt;YEAR(TODAY()),"Année non valide"," ")</f>
        <v xml:space="preserve"> </v>
      </c>
      <c r="J11" s="12"/>
      <c r="K11" s="103" t="str">
        <f>IF(COUNTA(H11)=0," ",IF(H11&lt;1000,"Erreur! Il faut entrer 4 chiffres pour l'année"," "))</f>
        <v xml:space="preserve"> </v>
      </c>
      <c r="L11" s="12"/>
      <c r="M11" s="12"/>
      <c r="N11" s="12"/>
      <c r="O11" s="12"/>
    </row>
    <row r="12" spans="1:15">
      <c r="A12" s="12"/>
      <c r="B12" s="854" t="s">
        <v>506</v>
      </c>
      <c r="C12" s="854"/>
      <c r="D12" s="854"/>
      <c r="E12" s="854"/>
      <c r="F12" s="854"/>
      <c r="G12" s="855"/>
      <c r="H12" s="461">
        <v>2006</v>
      </c>
      <c r="I12" s="248" t="str">
        <f ca="1">IF(H12&gt;YEAR(TODAY()),"Année non valide"," ")</f>
        <v xml:space="preserve"> </v>
      </c>
      <c r="J12" s="12"/>
      <c r="K12" s="103" t="str">
        <f>IF(COUNTA(H12)=0," ",IF(H12&lt;1000,"Erreur! Il faut entrer 4 chiffres pour l'année"," "))</f>
        <v xml:space="preserve"> </v>
      </c>
      <c r="L12" s="12"/>
      <c r="M12" s="12"/>
      <c r="N12" s="12"/>
      <c r="O12" s="12"/>
    </row>
    <row r="13" spans="1:15">
      <c r="A13" s="12"/>
      <c r="B13" s="84" t="str">
        <f>CONCATENATE("Les états financiers de ",H11," couvrent combien de mois dans l'année?")</f>
        <v>Les états financiers de 2010 couvrent combien de mois dans l'année?</v>
      </c>
      <c r="C13" s="84"/>
      <c r="D13" s="84"/>
      <c r="E13" s="84"/>
      <c r="F13" s="84"/>
      <c r="G13" s="85"/>
      <c r="H13" s="461">
        <v>12</v>
      </c>
      <c r="I13" s="102" t="s">
        <v>484</v>
      </c>
      <c r="J13" s="54">
        <f>H13/12</f>
        <v>1</v>
      </c>
      <c r="K13" s="94" t="str">
        <f>IF(COUNTA(H13)=0," ",IF(COUNT(H13)&lt;1,"Erreur! Il faut une donnée chiffrée",IF(OR(H13&gt;12,H13&lt;=0),"Erreur! Il faut un chiffre entre 1 et 12"," ")))</f>
        <v xml:space="preserve"> </v>
      </c>
      <c r="L13" s="12"/>
      <c r="M13" s="12"/>
      <c r="N13" s="12"/>
      <c r="O13" s="12"/>
    </row>
    <row r="14" spans="1:15">
      <c r="A14" s="12"/>
      <c r="B14" s="230" t="s">
        <v>507</v>
      </c>
      <c r="C14" s="231"/>
      <c r="D14" s="231"/>
      <c r="E14" s="231"/>
      <c r="F14" s="231"/>
      <c r="G14" s="232">
        <v>2</v>
      </c>
      <c r="H14" s="52" t="str">
        <f>IF(COUNTA(G14)=0," ",IF(AND(G14&lt;&gt;1,G14&lt;&gt;2),"Erreur",VLOOKUP(G14,$J$92:$K$93,2,FALSE)))</f>
        <v>Gourdes</v>
      </c>
      <c r="I14" s="146" t="s">
        <v>456</v>
      </c>
      <c r="J14" s="12"/>
      <c r="K14" s="13" t="str">
        <f>IF(COUNTA(G14)=0," ",IF(OR(H14="Gourdes",H14="USD")," ","Erreur! Monnaie non reconnue"))</f>
        <v xml:space="preserve"> </v>
      </c>
      <c r="L14" s="12"/>
      <c r="M14" s="12"/>
      <c r="N14" s="12"/>
      <c r="O14" s="12"/>
    </row>
    <row r="15" spans="1:15" ht="12.75" hidden="1" customHeight="1">
      <c r="A15" s="12"/>
      <c r="B15" s="854"/>
      <c r="C15" s="854"/>
      <c r="D15" s="854"/>
      <c r="E15" s="854"/>
      <c r="F15" s="854"/>
      <c r="G15" s="855"/>
      <c r="H15" s="12" t="s">
        <v>535</v>
      </c>
      <c r="I15" s="12"/>
      <c r="J15" s="12"/>
      <c r="K15" s="12"/>
      <c r="L15" s="12"/>
      <c r="M15" s="12"/>
      <c r="N15" s="12"/>
      <c r="O15" s="12"/>
    </row>
    <row r="16" spans="1:15" ht="12.75" hidden="1" customHeight="1">
      <c r="A16" s="12"/>
      <c r="B16" s="854"/>
      <c r="C16" s="854"/>
      <c r="D16" s="854"/>
      <c r="E16" s="854"/>
      <c r="F16" s="854"/>
      <c r="G16" s="855"/>
      <c r="H16" s="12" t="s">
        <v>508</v>
      </c>
      <c r="I16" s="12"/>
      <c r="J16" s="12"/>
      <c r="K16" s="12"/>
      <c r="L16" s="12"/>
      <c r="M16" s="12"/>
      <c r="N16" s="12"/>
      <c r="O16" s="12"/>
    </row>
    <row r="17" spans="1:15">
      <c r="A17" s="12"/>
      <c r="B17" s="854"/>
      <c r="C17" s="854"/>
      <c r="D17" s="854"/>
      <c r="E17" s="854"/>
      <c r="F17" s="854"/>
      <c r="G17" s="527"/>
      <c r="H17" s="27"/>
      <c r="I17" s="12"/>
      <c r="J17" s="12"/>
      <c r="K17" s="12"/>
      <c r="L17" s="12"/>
      <c r="M17" s="12"/>
      <c r="N17" s="12"/>
      <c r="O17" s="12"/>
    </row>
    <row r="18" spans="1:15">
      <c r="A18" s="12"/>
      <c r="B18" s="230" t="s">
        <v>167</v>
      </c>
      <c r="C18" s="230"/>
      <c r="D18" s="230"/>
      <c r="E18" s="230"/>
      <c r="F18" s="230"/>
      <c r="G18" s="232">
        <v>1</v>
      </c>
      <c r="H18" s="52" t="str">
        <f>IF(COUNTA(G18)=0," ",IF(AND(G18&lt;&gt;1,G18&lt;&gt;2),"Erreur",VLOOKUP(G18,$J$92:$K$93,2,FALSE)))</f>
        <v>USD</v>
      </c>
      <c r="I18" s="146" t="s">
        <v>456</v>
      </c>
      <c r="J18" s="12"/>
      <c r="K18" s="13" t="str">
        <f>IF(COUNTA(G18)=0," ",IF(OR(H18="Gourdes",H18="USD")," ","Erreur! Monnaie non reconnue"))</f>
        <v xml:space="preserve"> </v>
      </c>
      <c r="L18" s="12"/>
      <c r="M18" s="12"/>
      <c r="N18" s="12"/>
      <c r="O18" s="12"/>
    </row>
    <row r="19" spans="1:15" ht="12.75" hidden="1" customHeight="1">
      <c r="A19" s="12"/>
      <c r="B19" s="854"/>
      <c r="C19" s="854"/>
      <c r="D19" s="854"/>
      <c r="E19" s="854"/>
      <c r="F19" s="854"/>
      <c r="G19" s="855"/>
      <c r="H19" s="12" t="s">
        <v>535</v>
      </c>
      <c r="I19" s="12"/>
      <c r="J19" s="12"/>
      <c r="K19" s="12"/>
      <c r="L19" s="12"/>
      <c r="M19" s="12"/>
      <c r="N19" s="12"/>
      <c r="O19" s="12"/>
    </row>
    <row r="20" spans="1:15" ht="12.75" hidden="1" customHeight="1">
      <c r="A20" s="12"/>
      <c r="B20" s="854"/>
      <c r="C20" s="854"/>
      <c r="D20" s="854"/>
      <c r="E20" s="854"/>
      <c r="F20" s="854"/>
      <c r="G20" s="855"/>
      <c r="H20" s="12" t="s">
        <v>508</v>
      </c>
      <c r="I20" s="12"/>
      <c r="J20" s="12"/>
      <c r="K20" s="12"/>
      <c r="L20" s="12"/>
      <c r="M20" s="12"/>
      <c r="N20" s="12"/>
      <c r="O20" s="12"/>
    </row>
    <row r="21" spans="1:15">
      <c r="A21" s="12"/>
      <c r="B21" s="854" t="s">
        <v>459</v>
      </c>
      <c r="C21" s="854"/>
      <c r="D21" s="854"/>
      <c r="E21" s="854"/>
      <c r="F21" s="230"/>
      <c r="G21" s="232">
        <v>40</v>
      </c>
      <c r="H21" s="27"/>
      <c r="I21" s="12"/>
      <c r="J21" s="426">
        <f>IF(G14=G18,1,IF(G18=2,G21,1/G21))</f>
        <v>2.5000000000000001E-2</v>
      </c>
      <c r="K21" s="12"/>
      <c r="L21" s="12"/>
      <c r="M21" s="12"/>
      <c r="N21" s="12"/>
      <c r="O21" s="12"/>
    </row>
    <row r="22" spans="1:15">
      <c r="A22" s="12"/>
      <c r="B22" s="854" t="s">
        <v>590</v>
      </c>
      <c r="C22" s="854"/>
      <c r="D22" s="854"/>
      <c r="E22" s="854"/>
      <c r="F22" s="854"/>
      <c r="G22" s="855"/>
      <c r="H22" s="672">
        <f>E119</f>
        <v>0</v>
      </c>
      <c r="I22" s="673"/>
      <c r="J22" s="12" t="str">
        <f>IF(COUNTA(G18)=0," ",VLOOKUP(G18,J92:L93,3,FALSE))</f>
        <v>USD</v>
      </c>
      <c r="K22" s="13" t="str">
        <f>IF(COUNT(H22)&gt;=1," ","Erreur! Il faut une donnée chiffrée")</f>
        <v xml:space="preserve"> </v>
      </c>
      <c r="L22" s="12"/>
      <c r="M22" s="12"/>
      <c r="N22" s="12"/>
      <c r="O22" s="12"/>
    </row>
    <row r="23" spans="1:15">
      <c r="A23" s="12"/>
      <c r="B23" s="854"/>
      <c r="C23" s="854"/>
      <c r="D23" s="854"/>
      <c r="E23" s="854"/>
      <c r="F23" s="854"/>
      <c r="G23" s="527"/>
      <c r="H23" s="27"/>
      <c r="I23" s="12"/>
      <c r="J23" s="12"/>
      <c r="K23" s="12"/>
      <c r="L23" s="12"/>
      <c r="M23" s="12"/>
      <c r="N23" s="12"/>
      <c r="O23" s="12"/>
    </row>
    <row r="24" spans="1:15">
      <c r="A24" s="12"/>
      <c r="B24" s="865" t="s">
        <v>474</v>
      </c>
      <c r="C24" s="865"/>
      <c r="D24" s="865"/>
      <c r="E24" s="865"/>
      <c r="F24" s="865"/>
      <c r="G24" s="866"/>
      <c r="H24" s="82" t="s">
        <v>591</v>
      </c>
      <c r="I24" s="12"/>
      <c r="J24" s="83" t="s">
        <v>592</v>
      </c>
      <c r="K24" s="12"/>
      <c r="L24" s="12"/>
      <c r="M24" s="12"/>
      <c r="N24" s="12"/>
      <c r="O24" s="12"/>
    </row>
    <row r="25" spans="1:15" ht="14.1" customHeight="1">
      <c r="A25" s="12"/>
      <c r="B25" s="854"/>
      <c r="C25" s="854"/>
      <c r="D25" s="854"/>
      <c r="E25" s="854"/>
      <c r="F25" s="854"/>
      <c r="G25" s="527"/>
      <c r="H25" s="634" t="str">
        <f>H59</f>
        <v>USD</v>
      </c>
      <c r="I25" s="634"/>
      <c r="J25" s="869" t="str">
        <f>H25</f>
        <v>USD</v>
      </c>
      <c r="K25" s="513"/>
      <c r="L25" s="12"/>
      <c r="M25" s="12"/>
      <c r="N25" s="12"/>
      <c r="O25" s="12"/>
    </row>
    <row r="26" spans="1:15">
      <c r="A26" s="12"/>
      <c r="B26" s="854" t="s">
        <v>585</v>
      </c>
      <c r="C26" s="854"/>
      <c r="D26" s="854"/>
      <c r="E26" s="854"/>
      <c r="F26" s="854"/>
      <c r="G26" s="855"/>
      <c r="H26" s="883"/>
      <c r="I26" s="884"/>
      <c r="J26" s="869">
        <f>IF(H26&gt;0,MIN(H26,$H$22),0)</f>
        <v>0</v>
      </c>
      <c r="K26" s="513"/>
      <c r="L26" s="90" t="str">
        <f>IF(COUNTA(H26)=0," ",IF(COUNT(H26)&gt;=1," ","Erreur! Il faut un chiffre à partir de 0"))</f>
        <v xml:space="preserve"> </v>
      </c>
      <c r="M26" s="12"/>
      <c r="N26" s="12"/>
      <c r="O26" s="12"/>
    </row>
    <row r="27" spans="1:15">
      <c r="A27" s="12"/>
      <c r="B27" s="854" t="s">
        <v>583</v>
      </c>
      <c r="C27" s="854"/>
      <c r="D27" s="854"/>
      <c r="E27" s="854"/>
      <c r="F27" s="854"/>
      <c r="G27" s="855"/>
      <c r="H27" s="867"/>
      <c r="I27" s="868"/>
      <c r="J27" s="869">
        <f t="shared" ref="J27:J38" si="0">IF(H27&gt;0,MIN(H27,$H$22),0)</f>
        <v>0</v>
      </c>
      <c r="K27" s="513"/>
      <c r="L27" s="90" t="str">
        <f t="shared" ref="L27:L40" si="1">IF(COUNTA(H27)=0," ",IF(COUNT(H27)&gt;=1," ","Erreur! Il faut un chiffre à partir de 0"))</f>
        <v xml:space="preserve"> </v>
      </c>
      <c r="M27" s="12"/>
      <c r="N27" s="12"/>
      <c r="O27" s="12"/>
    </row>
    <row r="28" spans="1:15">
      <c r="A28" s="12"/>
      <c r="B28" s="854" t="s">
        <v>584</v>
      </c>
      <c r="C28" s="854"/>
      <c r="D28" s="854"/>
      <c r="E28" s="854"/>
      <c r="F28" s="854"/>
      <c r="G28" s="855"/>
      <c r="H28" s="867"/>
      <c r="I28" s="868"/>
      <c r="J28" s="869">
        <f t="shared" si="0"/>
        <v>0</v>
      </c>
      <c r="K28" s="513"/>
      <c r="L28" s="90" t="str">
        <f t="shared" si="1"/>
        <v xml:space="preserve"> </v>
      </c>
      <c r="M28" s="12"/>
      <c r="N28" s="12"/>
      <c r="O28" s="12"/>
    </row>
    <row r="29" spans="1:15">
      <c r="A29" s="12"/>
      <c r="B29" s="854" t="s">
        <v>586</v>
      </c>
      <c r="C29" s="854"/>
      <c r="D29" s="854"/>
      <c r="E29" s="854"/>
      <c r="F29" s="854"/>
      <c r="G29" s="855"/>
      <c r="H29" s="867"/>
      <c r="I29" s="868"/>
      <c r="J29" s="869">
        <f t="shared" si="0"/>
        <v>0</v>
      </c>
      <c r="K29" s="513"/>
      <c r="L29" s="90" t="str">
        <f t="shared" si="1"/>
        <v xml:space="preserve"> </v>
      </c>
      <c r="M29" s="12"/>
      <c r="N29" s="12"/>
      <c r="O29" s="12"/>
    </row>
    <row r="30" spans="1:15">
      <c r="A30" s="12"/>
      <c r="B30" s="854" t="s">
        <v>587</v>
      </c>
      <c r="C30" s="854"/>
      <c r="D30" s="854"/>
      <c r="E30" s="854"/>
      <c r="F30" s="854"/>
      <c r="G30" s="855"/>
      <c r="H30" s="867"/>
      <c r="I30" s="868"/>
      <c r="J30" s="869">
        <f t="shared" si="0"/>
        <v>0</v>
      </c>
      <c r="K30" s="513"/>
      <c r="L30" s="90" t="str">
        <f t="shared" si="1"/>
        <v xml:space="preserve"> </v>
      </c>
      <c r="M30" s="12"/>
      <c r="N30" s="12"/>
      <c r="O30" s="12"/>
    </row>
    <row r="31" spans="1:15">
      <c r="A31" s="12"/>
      <c r="B31" s="854" t="s">
        <v>588</v>
      </c>
      <c r="C31" s="854"/>
      <c r="D31" s="854"/>
      <c r="E31" s="854"/>
      <c r="F31" s="854"/>
      <c r="G31" s="855"/>
      <c r="H31" s="867"/>
      <c r="I31" s="868"/>
      <c r="J31" s="869">
        <f t="shared" si="0"/>
        <v>0</v>
      </c>
      <c r="K31" s="513"/>
      <c r="L31" s="90" t="str">
        <f t="shared" si="1"/>
        <v xml:space="preserve"> </v>
      </c>
      <c r="M31" s="12"/>
      <c r="N31" s="12"/>
      <c r="O31" s="12"/>
    </row>
    <row r="32" spans="1:15">
      <c r="A32" s="12"/>
      <c r="B32" s="858" t="s">
        <v>596</v>
      </c>
      <c r="C32" s="858"/>
      <c r="D32" s="858"/>
      <c r="E32" s="858"/>
      <c r="F32" s="858"/>
      <c r="G32" s="859"/>
      <c r="H32" s="867"/>
      <c r="I32" s="868"/>
      <c r="J32" s="869">
        <f t="shared" si="0"/>
        <v>0</v>
      </c>
      <c r="K32" s="513"/>
      <c r="L32" s="90" t="str">
        <f t="shared" si="1"/>
        <v xml:space="preserve"> </v>
      </c>
      <c r="M32" s="12"/>
      <c r="N32" s="12"/>
      <c r="O32" s="12"/>
    </row>
    <row r="33" spans="1:15">
      <c r="A33" s="12"/>
      <c r="B33" s="854" t="s">
        <v>588</v>
      </c>
      <c r="C33" s="854"/>
      <c r="D33" s="854"/>
      <c r="E33" s="854"/>
      <c r="F33" s="854"/>
      <c r="G33" s="855"/>
      <c r="H33" s="867"/>
      <c r="I33" s="868"/>
      <c r="J33" s="869">
        <f t="shared" si="0"/>
        <v>0</v>
      </c>
      <c r="K33" s="513"/>
      <c r="L33" s="90" t="str">
        <f t="shared" si="1"/>
        <v xml:space="preserve"> </v>
      </c>
      <c r="M33" s="12"/>
      <c r="N33" s="12"/>
      <c r="O33" s="12"/>
    </row>
    <row r="34" spans="1:15">
      <c r="A34" s="12"/>
      <c r="B34" s="854" t="s">
        <v>589</v>
      </c>
      <c r="C34" s="854"/>
      <c r="D34" s="854"/>
      <c r="E34" s="854"/>
      <c r="F34" s="854"/>
      <c r="G34" s="855"/>
      <c r="H34" s="867"/>
      <c r="I34" s="868"/>
      <c r="J34" s="869">
        <f t="shared" si="0"/>
        <v>0</v>
      </c>
      <c r="K34" s="513"/>
      <c r="L34" s="90" t="str">
        <f t="shared" si="1"/>
        <v xml:space="preserve"> </v>
      </c>
      <c r="M34" s="12"/>
      <c r="N34" s="12"/>
      <c r="O34" s="12"/>
    </row>
    <row r="35" spans="1:15">
      <c r="A35" s="12"/>
      <c r="B35" s="854" t="s">
        <v>593</v>
      </c>
      <c r="C35" s="854"/>
      <c r="D35" s="854"/>
      <c r="E35" s="854"/>
      <c r="F35" s="854"/>
      <c r="G35" s="855"/>
      <c r="H35" s="867"/>
      <c r="I35" s="868"/>
      <c r="J35" s="869">
        <f>IF(H35&gt;0,MIN(H35*0.75,$H$22*0.75),0)</f>
        <v>0</v>
      </c>
      <c r="K35" s="513"/>
      <c r="L35" s="90" t="str">
        <f t="shared" si="1"/>
        <v xml:space="preserve"> </v>
      </c>
      <c r="M35" s="12"/>
      <c r="N35" s="12"/>
      <c r="O35" s="12"/>
    </row>
    <row r="36" spans="1:15">
      <c r="A36" s="12"/>
      <c r="B36" s="854" t="s">
        <v>594</v>
      </c>
      <c r="C36" s="854"/>
      <c r="D36" s="854"/>
      <c r="E36" s="854"/>
      <c r="F36" s="854"/>
      <c r="G36" s="855"/>
      <c r="H36" s="867"/>
      <c r="I36" s="868"/>
      <c r="J36" s="869">
        <f>IF(H36&gt;0,MIN(H36*0.5,$H$22*0.5),0)</f>
        <v>0</v>
      </c>
      <c r="K36" s="513"/>
      <c r="L36" s="90" t="str">
        <f t="shared" si="1"/>
        <v xml:space="preserve"> </v>
      </c>
      <c r="M36" s="12"/>
      <c r="N36" s="12"/>
      <c r="O36" s="12"/>
    </row>
    <row r="37" spans="1:15">
      <c r="A37" s="12"/>
      <c r="B37" s="858" t="s">
        <v>595</v>
      </c>
      <c r="C37" s="858"/>
      <c r="D37" s="858"/>
      <c r="E37" s="858"/>
      <c r="F37" s="858"/>
      <c r="G37" s="859"/>
      <c r="H37" s="850"/>
      <c r="I37" s="851"/>
      <c r="J37" s="869">
        <f>IF(H37&gt;0,MIN(H37*0.5,$H$22*0.5),0)</f>
        <v>0</v>
      </c>
      <c r="K37" s="513"/>
      <c r="L37" s="90" t="str">
        <f t="shared" si="1"/>
        <v xml:space="preserve"> </v>
      </c>
      <c r="M37" s="12"/>
      <c r="N37" s="12"/>
      <c r="O37" s="12"/>
    </row>
    <row r="38" spans="1:15">
      <c r="A38" s="12"/>
      <c r="B38" s="84" t="s">
        <v>358</v>
      </c>
      <c r="C38" s="84"/>
      <c r="D38" s="84"/>
      <c r="E38" s="84"/>
      <c r="F38" s="84"/>
      <c r="G38" s="319"/>
      <c r="H38" s="850"/>
      <c r="I38" s="851"/>
      <c r="J38" s="869">
        <f t="shared" si="0"/>
        <v>0</v>
      </c>
      <c r="K38" s="513"/>
      <c r="L38" s="90" t="str">
        <f t="shared" si="1"/>
        <v xml:space="preserve"> </v>
      </c>
      <c r="M38" s="12"/>
      <c r="N38" s="12"/>
      <c r="O38" s="12"/>
    </row>
    <row r="39" spans="1:15">
      <c r="A39" s="12"/>
      <c r="B39" s="84" t="s">
        <v>31</v>
      </c>
      <c r="C39" s="84"/>
      <c r="D39" s="84"/>
      <c r="E39" s="84"/>
      <c r="F39" s="84"/>
      <c r="G39" s="319"/>
      <c r="H39" s="672"/>
      <c r="I39" s="673"/>
      <c r="J39" s="876">
        <v>0</v>
      </c>
      <c r="K39" s="877"/>
      <c r="L39" s="90" t="str">
        <f t="shared" si="1"/>
        <v xml:space="preserve"> </v>
      </c>
      <c r="M39" s="12"/>
      <c r="N39" s="12"/>
      <c r="O39" s="12"/>
    </row>
    <row r="40" spans="1:15">
      <c r="A40" s="12"/>
      <c r="B40" s="53" t="s">
        <v>30</v>
      </c>
      <c r="C40" s="12"/>
      <c r="D40" s="12"/>
      <c r="E40" s="12"/>
      <c r="F40" s="12"/>
      <c r="G40" s="12"/>
      <c r="H40" s="672"/>
      <c r="I40" s="673"/>
      <c r="J40" s="869">
        <v>0</v>
      </c>
      <c r="K40" s="513"/>
      <c r="L40" s="90" t="str">
        <f t="shared" si="1"/>
        <v xml:space="preserve"> </v>
      </c>
      <c r="M40" s="12"/>
      <c r="N40" s="12"/>
      <c r="O40" s="12"/>
    </row>
    <row r="41" spans="1:15" ht="13.5" thickBot="1">
      <c r="A41" s="12"/>
      <c r="B41" s="86" t="s">
        <v>26</v>
      </c>
      <c r="C41" s="86"/>
      <c r="D41" s="86"/>
      <c r="E41" s="86"/>
      <c r="F41" s="86"/>
      <c r="G41" s="86"/>
      <c r="H41" s="878">
        <f>SUM(H26:I37)</f>
        <v>0</v>
      </c>
      <c r="I41" s="879"/>
      <c r="J41" s="878">
        <f>SUM(J26:K37)</f>
        <v>0</v>
      </c>
      <c r="K41" s="879"/>
      <c r="L41" s="12"/>
      <c r="M41" s="12"/>
      <c r="N41" s="12"/>
      <c r="O41" s="12"/>
    </row>
    <row r="42" spans="1:15" ht="13.5" thickTop="1">
      <c r="A42" s="12"/>
      <c r="B42" s="12"/>
      <c r="C42" s="12"/>
      <c r="D42" s="12"/>
      <c r="E42" s="12"/>
      <c r="F42" s="12"/>
      <c r="G42" s="12"/>
      <c r="H42" s="12"/>
      <c r="I42" s="12"/>
      <c r="J42" s="12"/>
      <c r="K42" s="12"/>
      <c r="L42" s="12"/>
      <c r="M42" s="12"/>
      <c r="N42" s="12"/>
      <c r="O42" s="12"/>
    </row>
    <row r="43" spans="1:15">
      <c r="A43" s="12"/>
      <c r="B43" s="35" t="s">
        <v>2</v>
      </c>
      <c r="C43" s="35"/>
      <c r="D43" s="35"/>
      <c r="E43" s="35"/>
      <c r="F43" s="35"/>
      <c r="G43" s="35"/>
      <c r="H43" s="87">
        <f>IF(H22=0,0,H41/H22)</f>
        <v>0</v>
      </c>
      <c r="I43" s="87"/>
      <c r="J43" s="87"/>
      <c r="K43" s="87">
        <f>IF(H22=0,0,J41/H22)</f>
        <v>0</v>
      </c>
      <c r="L43" s="12"/>
      <c r="M43" s="12"/>
      <c r="N43" s="12"/>
      <c r="O43" s="12"/>
    </row>
    <row r="44" spans="1:15">
      <c r="A44" s="12"/>
      <c r="B44" s="12"/>
      <c r="C44" s="12"/>
      <c r="D44" s="12"/>
      <c r="E44" s="12"/>
      <c r="F44" s="12"/>
      <c r="G44" s="12"/>
      <c r="H44" s="12"/>
      <c r="I44" s="12"/>
      <c r="J44" s="12"/>
      <c r="K44" s="12"/>
      <c r="L44" s="12"/>
      <c r="M44" s="12"/>
      <c r="N44" s="12"/>
      <c r="O44" s="12"/>
    </row>
    <row r="45" spans="1:15">
      <c r="A45" s="12"/>
      <c r="B45" s="35" t="s">
        <v>597</v>
      </c>
      <c r="C45" s="35"/>
      <c r="D45" s="35"/>
      <c r="E45" s="35"/>
      <c r="F45" s="35"/>
      <c r="G45" s="35"/>
      <c r="H45" s="88">
        <f>MIN(1,H43)</f>
        <v>0</v>
      </c>
      <c r="I45" s="35"/>
      <c r="J45" s="35"/>
      <c r="K45" s="88">
        <f>MIN(1,K43)</f>
        <v>0</v>
      </c>
      <c r="L45" s="12"/>
      <c r="M45" s="12"/>
      <c r="N45" s="12"/>
      <c r="O45" s="12"/>
    </row>
    <row r="46" spans="1:15">
      <c r="A46" s="12"/>
      <c r="B46" s="12"/>
      <c r="C46" s="12"/>
      <c r="D46" s="12"/>
      <c r="E46" s="12"/>
      <c r="F46" s="12"/>
      <c r="G46" s="12"/>
      <c r="H46" s="12"/>
      <c r="I46" s="12"/>
      <c r="J46" s="12"/>
      <c r="K46" s="12"/>
      <c r="L46" s="12"/>
      <c r="M46" s="12"/>
      <c r="N46" s="12"/>
      <c r="O46" s="12"/>
    </row>
    <row r="47" spans="1:15">
      <c r="A47" s="12"/>
      <c r="B47" s="12"/>
      <c r="C47" s="12"/>
      <c r="D47" s="12"/>
      <c r="E47" s="12"/>
      <c r="F47" s="12"/>
      <c r="G47" s="12"/>
      <c r="H47" s="12"/>
      <c r="I47" s="12"/>
      <c r="J47" s="12"/>
      <c r="K47" s="12"/>
      <c r="L47" s="12"/>
      <c r="M47" s="12"/>
      <c r="N47" s="12"/>
      <c r="O47" s="12"/>
    </row>
    <row r="48" spans="1:15">
      <c r="A48" s="12"/>
      <c r="B48" s="12" t="s">
        <v>60</v>
      </c>
      <c r="C48" s="12"/>
      <c r="D48" s="12"/>
      <c r="E48" s="12"/>
      <c r="F48" s="12"/>
      <c r="G48" s="12"/>
      <c r="H48" s="93" t="s">
        <v>675</v>
      </c>
      <c r="I48" s="12" t="s">
        <v>59</v>
      </c>
      <c r="J48" s="12"/>
      <c r="K48" s="13" t="str">
        <f>IF(COUNTA(H48)=0," ",IF(OR(H48="oui",H48="non")," ","Erreur! La réponse doit être oui ou non"))</f>
        <v xml:space="preserve"> </v>
      </c>
      <c r="L48" s="12"/>
      <c r="M48" s="12"/>
      <c r="N48" s="12"/>
      <c r="O48" s="12"/>
    </row>
    <row r="49" spans="1:15">
      <c r="A49" s="12"/>
      <c r="B49" s="12"/>
      <c r="C49" s="12"/>
      <c r="D49" s="12"/>
      <c r="E49" s="12"/>
      <c r="F49" s="12"/>
      <c r="G49" s="12"/>
      <c r="H49" s="12"/>
      <c r="I49" s="12"/>
      <c r="J49" s="12"/>
      <c r="K49" s="12"/>
      <c r="L49" s="12"/>
      <c r="M49" s="12"/>
      <c r="N49" s="12"/>
      <c r="O49" s="12"/>
    </row>
    <row r="50" spans="1:15">
      <c r="A50" s="12"/>
      <c r="B50" s="12" t="s">
        <v>49</v>
      </c>
      <c r="C50" s="12"/>
      <c r="D50" s="12"/>
      <c r="E50" s="12"/>
      <c r="F50" s="12"/>
      <c r="G50" s="12"/>
      <c r="H50" s="91">
        <v>0.7</v>
      </c>
      <c r="I50" s="12"/>
      <c r="J50" s="12"/>
      <c r="K50" s="94" t="str">
        <f>IF(COUNTA(H50)=0," ",IF(COUNT(H50)&lt;1,"Erreur! Il faut une donnée chiffrée",IF(H50&gt;1,"Erreur! Il faut un pourc. compris entre 0 et 100%"," ")))</f>
        <v xml:space="preserve"> </v>
      </c>
      <c r="L50" s="12"/>
      <c r="M50" s="12"/>
      <c r="N50" s="12"/>
      <c r="O50" s="12"/>
    </row>
    <row r="51" spans="1:15">
      <c r="A51" s="12"/>
      <c r="B51" s="12" t="s">
        <v>61</v>
      </c>
      <c r="C51" s="12"/>
      <c r="D51" s="12"/>
      <c r="E51" s="12"/>
      <c r="F51" s="12"/>
      <c r="G51" s="12"/>
      <c r="H51" s="92"/>
      <c r="I51" s="12"/>
      <c r="J51" s="12"/>
      <c r="K51" s="94" t="str">
        <f>IF(COUNTA(H51)=0," ",IF(COUNT(H51)&lt;1,"Erreur! Il faut une donnée chiffrée",IF(H51&gt;1,"Erreur! Il faut un pourc. compris entre 0 et 100%"," ")))</f>
        <v xml:space="preserve"> </v>
      </c>
      <c r="L51" s="12"/>
      <c r="M51" s="12"/>
      <c r="N51" s="12"/>
      <c r="O51" s="12"/>
    </row>
    <row r="52" spans="1:15">
      <c r="A52" s="12"/>
      <c r="B52" s="12"/>
      <c r="C52" s="12"/>
      <c r="D52" s="12"/>
      <c r="E52" s="12"/>
      <c r="F52" s="12"/>
      <c r="G52" s="12"/>
      <c r="H52" s="12"/>
      <c r="I52" s="12"/>
      <c r="J52" s="12"/>
      <c r="K52" s="12"/>
      <c r="L52" s="12"/>
      <c r="M52" s="12"/>
      <c r="N52" s="12"/>
      <c r="O52" s="12"/>
    </row>
    <row r="53" spans="1:15">
      <c r="A53" s="12"/>
      <c r="B53" s="53" t="s">
        <v>62</v>
      </c>
      <c r="C53" s="12"/>
      <c r="D53" s="12"/>
      <c r="E53" s="12"/>
      <c r="F53" s="12"/>
      <c r="G53" s="12"/>
      <c r="H53" s="461"/>
      <c r="I53" s="12"/>
      <c r="J53" s="12"/>
      <c r="K53" s="13" t="str">
        <f>IF(COUNTA(H53)=0," ",IF(COUNT(H53)&gt;=1," ","Erreur! Il faut une donnée numérique"))</f>
        <v xml:space="preserve"> </v>
      </c>
      <c r="L53" s="12"/>
      <c r="M53" s="12"/>
      <c r="N53" s="12"/>
      <c r="O53" s="12"/>
    </row>
    <row r="54" spans="1:15">
      <c r="B54" s="53" t="s">
        <v>63</v>
      </c>
      <c r="C54" s="12"/>
      <c r="D54" s="12"/>
      <c r="E54" s="12"/>
      <c r="F54" s="12"/>
      <c r="G54" s="12"/>
      <c r="H54" s="461"/>
      <c r="I54" s="12"/>
      <c r="J54" s="12"/>
      <c r="K54" s="13" t="str">
        <f>IF(COUNTA(H54)=0," ",IF(COUNT(H54)&gt;=1," ","Erreur! Il faut une donnée numérique"))</f>
        <v xml:space="preserve"> </v>
      </c>
      <c r="L54" s="12"/>
      <c r="M54" s="12"/>
      <c r="N54" s="12"/>
      <c r="O54" s="12"/>
    </row>
    <row r="55" spans="1:15">
      <c r="A55" s="12"/>
      <c r="B55" s="53" t="s">
        <v>64</v>
      </c>
      <c r="C55" s="12"/>
      <c r="D55" s="12"/>
      <c r="E55" s="12"/>
      <c r="F55" s="12"/>
      <c r="G55" s="12"/>
      <c r="H55" s="461"/>
      <c r="I55" s="12"/>
      <c r="J55" s="12"/>
      <c r="K55" s="13" t="str">
        <f>IF(COUNTA(H55)=0," ",IF(COUNT(H55)&gt;=1," ","Erreur! Il faut une donnée numérique"))</f>
        <v xml:space="preserve"> </v>
      </c>
      <c r="L55" s="12"/>
      <c r="M55" s="12"/>
      <c r="N55" s="12"/>
      <c r="O55" s="12"/>
    </row>
    <row r="56" spans="1:15">
      <c r="A56" s="12"/>
      <c r="B56" s="53" t="s">
        <v>58</v>
      </c>
      <c r="C56" s="12"/>
      <c r="D56" s="12"/>
      <c r="E56" s="12"/>
      <c r="F56" s="12"/>
      <c r="G56" s="12"/>
      <c r="H56" s="462"/>
      <c r="I56" s="104" t="str">
        <f>IF(AND(H56&gt;=40%,I57&lt;&gt;"oui"),"Vous en êtes sûr?"," ")</f>
        <v xml:space="preserve"> </v>
      </c>
      <c r="J56" s="12"/>
      <c r="K56" s="13" t="str">
        <f>IF(COUNTA(H56)=0," ",IF(COUNT(H56)&gt;=1," ","Erreur! Il faut une donnée chiffrée"))</f>
        <v xml:space="preserve"> </v>
      </c>
      <c r="L56" s="12"/>
      <c r="M56" s="12"/>
      <c r="N56" s="12"/>
      <c r="O56" s="12"/>
    </row>
    <row r="57" spans="1:15">
      <c r="A57" s="12"/>
      <c r="B57" s="12"/>
      <c r="C57" s="12"/>
      <c r="D57" s="12"/>
      <c r="E57" s="12"/>
      <c r="F57" s="12"/>
      <c r="G57" s="12"/>
      <c r="H57" s="12" t="str">
        <f>IF(H56&gt;=40%,"oui ou non?", " ")</f>
        <v xml:space="preserve"> </v>
      </c>
      <c r="I57" s="105" t="str">
        <f>IF(H56&gt;=0.4,"?"," ")</f>
        <v xml:space="preserve"> </v>
      </c>
      <c r="J57" s="12"/>
      <c r="K57" s="12"/>
      <c r="L57" s="12"/>
      <c r="M57" s="12"/>
      <c r="N57" s="12"/>
      <c r="O57" s="12"/>
    </row>
    <row r="58" spans="1:15">
      <c r="A58" s="12"/>
      <c r="B58" s="83" t="s">
        <v>79</v>
      </c>
      <c r="C58" s="83"/>
      <c r="D58" s="83"/>
      <c r="E58" s="83"/>
      <c r="F58" s="83"/>
      <c r="G58" s="12"/>
      <c r="H58" s="12"/>
      <c r="I58" s="12"/>
      <c r="J58" s="12"/>
      <c r="K58" s="12"/>
      <c r="L58" s="12"/>
      <c r="M58" s="12"/>
      <c r="N58" s="12"/>
      <c r="O58" s="12"/>
    </row>
    <row r="59" spans="1:15">
      <c r="A59" s="12"/>
      <c r="B59" s="12" t="s">
        <v>80</v>
      </c>
      <c r="C59" s="12"/>
      <c r="D59" s="12"/>
      <c r="E59" s="12"/>
      <c r="F59" s="56" t="s">
        <v>631</v>
      </c>
      <c r="G59" s="98"/>
      <c r="H59" s="887" t="str">
        <f>IF(COUNTA(G18)=0," ",VLOOKUP(G18,J92:K93,2,FALSE))</f>
        <v>USD</v>
      </c>
      <c r="I59" s="887"/>
      <c r="J59" s="12"/>
      <c r="K59" s="12"/>
      <c r="L59" s="12"/>
      <c r="M59" s="12"/>
      <c r="N59" s="12"/>
      <c r="O59" s="12"/>
    </row>
    <row r="60" spans="1:15">
      <c r="A60" s="12"/>
      <c r="B60" s="12" t="s">
        <v>82</v>
      </c>
      <c r="C60" s="12"/>
      <c r="D60" s="12"/>
      <c r="E60" s="12"/>
      <c r="F60" s="329"/>
      <c r="G60" s="58"/>
      <c r="H60" s="870"/>
      <c r="I60" s="871"/>
      <c r="J60" s="12"/>
      <c r="K60" s="13" t="str">
        <f>IF(COUNTA(H60)=0," ",IF(COUNT(H60)&gt;=1," ","Erreur! Il faut une donnée chiffrée"))</f>
        <v xml:space="preserve"> </v>
      </c>
      <c r="L60" s="12"/>
      <c r="M60" s="12"/>
      <c r="N60" s="12"/>
      <c r="O60" s="12"/>
    </row>
    <row r="61" spans="1:15">
      <c r="A61" s="12"/>
      <c r="B61" s="12" t="s">
        <v>83</v>
      </c>
      <c r="C61" s="12"/>
      <c r="D61" s="12"/>
      <c r="E61" s="12"/>
      <c r="F61" s="329"/>
      <c r="G61" s="326" t="s">
        <v>632</v>
      </c>
      <c r="H61" s="870"/>
      <c r="I61" s="871"/>
      <c r="J61" s="12"/>
      <c r="K61" s="13" t="str">
        <f>IF(COUNTA(H61)=0," ",IF(COUNT(H61)&gt;=1," ","Erreur! Il faut une donnée chiffrée"))</f>
        <v xml:space="preserve"> </v>
      </c>
      <c r="L61" s="12"/>
      <c r="M61" s="12"/>
      <c r="N61" s="12"/>
      <c r="O61" s="12"/>
    </row>
    <row r="62" spans="1:15">
      <c r="A62" s="12"/>
      <c r="B62" s="12" t="s">
        <v>84</v>
      </c>
      <c r="C62" s="12"/>
      <c r="D62" s="12"/>
      <c r="E62" s="12"/>
      <c r="F62" s="329"/>
      <c r="G62" s="327" t="s">
        <v>633</v>
      </c>
      <c r="H62" s="872"/>
      <c r="I62" s="873"/>
      <c r="J62" s="12"/>
      <c r="K62" s="13" t="str">
        <f>IF(COUNTA(H62)=0," ",IF(COUNT(H62)&gt;=1," ","Erreur! Il faut une donnée chiffrée"))</f>
        <v xml:space="preserve"> </v>
      </c>
      <c r="L62" s="12"/>
      <c r="M62" s="12"/>
      <c r="N62" s="12"/>
      <c r="O62" s="12"/>
    </row>
    <row r="63" spans="1:15">
      <c r="A63" s="12"/>
      <c r="B63" s="12" t="s">
        <v>93</v>
      </c>
      <c r="C63" s="12"/>
      <c r="D63" s="12"/>
      <c r="E63" s="12"/>
      <c r="F63" s="329"/>
      <c r="G63" s="328"/>
      <c r="H63" s="872"/>
      <c r="I63" s="873"/>
      <c r="J63" s="12"/>
      <c r="K63" s="13" t="str">
        <f>IF(COUNTA(H63)=0," ",IF(COUNT(H63)&gt;=1," ","Erreur! Il faut une donnée chiffrée"))</f>
        <v xml:space="preserve"> </v>
      </c>
      <c r="L63" s="12"/>
      <c r="M63" s="12"/>
      <c r="N63" s="12"/>
      <c r="O63" s="12"/>
    </row>
    <row r="64" spans="1:15">
      <c r="A64" s="12"/>
      <c r="B64" s="12" t="s">
        <v>92</v>
      </c>
      <c r="C64" s="12"/>
      <c r="D64" s="12"/>
      <c r="E64" s="12"/>
      <c r="F64" s="329"/>
      <c r="G64" s="58"/>
      <c r="H64" s="872"/>
      <c r="I64" s="873"/>
      <c r="J64" s="12"/>
      <c r="K64" s="13" t="str">
        <f>IF(COUNTA(H64)=0," ",IF(COUNT(H64)&gt;=1," ","Erreur! Il faut une donnée chiffrée"))</f>
        <v xml:space="preserve"> </v>
      </c>
      <c r="L64" s="12"/>
      <c r="M64" s="12"/>
      <c r="N64" s="12"/>
      <c r="O64" s="12"/>
    </row>
    <row r="65" spans="1:15">
      <c r="A65" s="12"/>
      <c r="B65" s="12"/>
      <c r="C65" s="12"/>
      <c r="D65" s="12"/>
      <c r="E65" s="12"/>
      <c r="F65" s="33"/>
      <c r="G65" s="12"/>
      <c r="H65" s="97"/>
      <c r="I65" s="97"/>
      <c r="J65" s="12"/>
      <c r="K65" s="12"/>
      <c r="L65" s="12"/>
      <c r="M65" s="12"/>
      <c r="N65" s="12"/>
      <c r="O65" s="12"/>
    </row>
    <row r="66" spans="1:15">
      <c r="A66" s="12"/>
      <c r="B66" s="35" t="s">
        <v>51</v>
      </c>
      <c r="C66" s="12"/>
      <c r="D66" s="12"/>
      <c r="E66" s="12"/>
      <c r="F66" s="303">
        <f>'Requête de garantie entreprise'!J198</f>
        <v>0</v>
      </c>
      <c r="G66" s="12"/>
      <c r="H66" s="874">
        <f>SUM(H60:H64)</f>
        <v>0</v>
      </c>
      <c r="I66" s="875"/>
      <c r="J66" s="12"/>
      <c r="K66" s="94" t="str">
        <f>IF(H76&lt;&gt;H66,"Erreur, ça ne balance pas avec le financement"," ")</f>
        <v xml:space="preserve"> </v>
      </c>
      <c r="L66" s="12"/>
      <c r="M66" s="12"/>
      <c r="N66" s="12"/>
      <c r="O66" s="12"/>
    </row>
    <row r="67" spans="1:15">
      <c r="A67" s="12"/>
      <c r="B67" s="12"/>
      <c r="C67" s="12"/>
      <c r="D67" s="12"/>
      <c r="E67" s="12"/>
      <c r="F67" s="12"/>
      <c r="G67" s="13" t="str">
        <f>IF(H66&lt;&gt;F66,"Erreur, ça ne balance pas"," ")</f>
        <v xml:space="preserve"> </v>
      </c>
      <c r="H67" s="12"/>
      <c r="I67" s="12"/>
      <c r="J67" s="12"/>
      <c r="K67" s="12"/>
      <c r="L67" s="12"/>
      <c r="M67" s="12"/>
      <c r="N67" s="12"/>
      <c r="O67" s="12"/>
    </row>
    <row r="68" spans="1:15">
      <c r="A68" s="12"/>
      <c r="B68" s="83" t="s">
        <v>81</v>
      </c>
      <c r="C68" s="83"/>
      <c r="D68" s="83"/>
      <c r="E68" s="83"/>
      <c r="F68" s="12"/>
      <c r="G68" s="12"/>
      <c r="H68" s="12"/>
      <c r="I68" s="12"/>
      <c r="J68" s="12"/>
      <c r="K68" s="12"/>
      <c r="L68" s="12"/>
      <c r="M68" s="12"/>
      <c r="N68" s="12"/>
      <c r="O68" s="12"/>
    </row>
    <row r="69" spans="1:15">
      <c r="A69" s="12"/>
      <c r="B69" s="12" t="s">
        <v>85</v>
      </c>
      <c r="C69" s="12"/>
      <c r="D69" s="12"/>
      <c r="E69" s="12"/>
      <c r="F69" s="12"/>
      <c r="G69" s="12"/>
      <c r="H69" s="672">
        <f>'Données emprunteur'!J112</f>
        <v>0</v>
      </c>
      <c r="I69" s="673"/>
      <c r="J69" s="12"/>
      <c r="K69" s="13" t="str">
        <f>IF(COUNT(H69)&gt;=1," ","Erreur! Il faut une donnée chiffrée")</f>
        <v xml:space="preserve"> </v>
      </c>
      <c r="L69" s="12"/>
      <c r="M69" s="12"/>
      <c r="N69" s="12"/>
      <c r="O69" s="12"/>
    </row>
    <row r="70" spans="1:15">
      <c r="A70" s="12"/>
      <c r="B70" s="98" t="s">
        <v>95</v>
      </c>
      <c r="C70" s="12"/>
      <c r="D70" s="12"/>
      <c r="E70" s="12"/>
      <c r="F70" s="12"/>
      <c r="G70" s="12"/>
      <c r="H70" s="850"/>
      <c r="I70" s="851"/>
      <c r="J70" s="12"/>
      <c r="K70" s="13" t="str">
        <f>IF(COUNTA(H70)=0," ",IF(COUNT(H70)&gt;=1," ","Erreur! Il faut une donnée chiffrée"))</f>
        <v xml:space="preserve"> </v>
      </c>
      <c r="L70" s="12"/>
      <c r="M70" s="12"/>
      <c r="N70" s="12"/>
      <c r="O70" s="12"/>
    </row>
    <row r="71" spans="1:15">
      <c r="A71" s="12"/>
      <c r="B71" s="12" t="s">
        <v>86</v>
      </c>
      <c r="C71" s="12"/>
      <c r="D71" s="12"/>
      <c r="E71" s="12"/>
      <c r="F71" s="12"/>
      <c r="G71" s="12"/>
      <c r="H71" s="850"/>
      <c r="I71" s="851"/>
      <c r="J71" s="12"/>
      <c r="K71" s="13" t="str">
        <f>IF(COUNTA(H71)=0," ",IF(COUNT(H71)&gt;=1," ","Erreur! Il faut une donnée chiffrée"))</f>
        <v xml:space="preserve"> </v>
      </c>
      <c r="L71" s="12"/>
      <c r="M71" s="12"/>
      <c r="N71" s="12"/>
      <c r="O71" s="12"/>
    </row>
    <row r="72" spans="1:15">
      <c r="A72" s="12"/>
      <c r="B72" s="12" t="s">
        <v>87</v>
      </c>
      <c r="C72" s="12"/>
      <c r="D72" s="12"/>
      <c r="E72" s="12"/>
      <c r="F72" s="12"/>
      <c r="G72" s="12"/>
      <c r="H72" s="850"/>
      <c r="I72" s="851"/>
      <c r="J72" s="12"/>
      <c r="K72" s="13" t="str">
        <f>IF(COUNTA(H72)=0," ",IF(COUNT(H72)&gt;=1," ","Erreur! Il faut une donnée chiffrée"))</f>
        <v xml:space="preserve"> </v>
      </c>
      <c r="L72" s="12"/>
      <c r="M72" s="12"/>
      <c r="N72" s="12"/>
      <c r="O72" s="12"/>
    </row>
    <row r="73" spans="1:15">
      <c r="A73" s="12"/>
      <c r="B73" s="12" t="s">
        <v>88</v>
      </c>
      <c r="C73" s="12"/>
      <c r="D73" s="12"/>
      <c r="E73" s="12"/>
      <c r="F73" s="12"/>
      <c r="G73" s="13" t="str">
        <f>IF(AND($H$62&gt;0,$H$73&gt;0),"Bizarre!"," ")</f>
        <v xml:space="preserve"> </v>
      </c>
      <c r="H73" s="850"/>
      <c r="I73" s="851"/>
      <c r="J73" s="12"/>
      <c r="K73" s="13" t="str">
        <f>IF(COUNTA(H73)=0," ",IF(COUNT(H73)&gt;=1," ","Erreur! Il faut une donnée chiffrée"))</f>
        <v xml:space="preserve"> </v>
      </c>
      <c r="L73" s="12"/>
      <c r="M73" s="12"/>
      <c r="N73" s="12"/>
      <c r="O73" s="12"/>
    </row>
    <row r="74" spans="1:15">
      <c r="A74" s="12"/>
      <c r="B74" s="12" t="s">
        <v>94</v>
      </c>
      <c r="C74" s="12"/>
      <c r="D74" s="12"/>
      <c r="E74" s="12"/>
      <c r="F74" s="12"/>
      <c r="G74" s="12"/>
      <c r="H74" s="850"/>
      <c r="I74" s="851"/>
      <c r="J74" s="12"/>
      <c r="K74" s="13" t="str">
        <f>IF(COUNTA(H74)=0," ",IF(COUNT(H74)&gt;=1," ","Erreur! Il faut une donnée chiffrée"))</f>
        <v xml:space="preserve"> </v>
      </c>
      <c r="L74" s="12"/>
      <c r="M74" s="12"/>
      <c r="N74" s="12"/>
      <c r="O74" s="12"/>
    </row>
    <row r="75" spans="1:15">
      <c r="A75" s="12"/>
      <c r="B75" s="12"/>
      <c r="C75" s="12"/>
      <c r="D75" s="12"/>
      <c r="E75" s="12"/>
      <c r="F75" s="12"/>
      <c r="G75" s="12"/>
      <c r="H75" s="12"/>
      <c r="I75" s="12"/>
      <c r="J75" s="12"/>
      <c r="K75" s="12"/>
      <c r="L75" s="12"/>
      <c r="M75" s="12"/>
      <c r="N75" s="12"/>
      <c r="O75" s="12"/>
    </row>
    <row r="76" spans="1:15">
      <c r="A76" s="12"/>
      <c r="B76" s="12" t="s">
        <v>26</v>
      </c>
      <c r="C76" s="12"/>
      <c r="D76" s="12"/>
      <c r="E76" s="12"/>
      <c r="F76" s="12"/>
      <c r="G76" s="12"/>
      <c r="H76" s="672">
        <f>SUM(H68:I74)</f>
        <v>0</v>
      </c>
      <c r="I76" s="673"/>
      <c r="J76" s="12"/>
      <c r="K76" s="94" t="str">
        <f>IF(H66&lt;&gt;H76,"Erreur, ça ne balance pas avec le coût du projet"," ")</f>
        <v xml:space="preserve"> </v>
      </c>
      <c r="L76" s="12"/>
      <c r="M76" s="12"/>
      <c r="N76" s="12"/>
      <c r="O76" s="12"/>
    </row>
    <row r="77" spans="1:15">
      <c r="A77" s="12"/>
      <c r="B77" s="12"/>
      <c r="C77" s="12"/>
      <c r="D77" s="12"/>
      <c r="E77" s="12"/>
      <c r="F77" s="12"/>
      <c r="G77" s="12"/>
      <c r="H77" s="12"/>
      <c r="I77" s="12"/>
      <c r="J77" s="12"/>
      <c r="K77" s="12"/>
      <c r="L77" s="12"/>
      <c r="M77" s="12"/>
      <c r="N77" s="12"/>
      <c r="O77" s="12"/>
    </row>
    <row r="78" spans="1:15">
      <c r="A78" s="12"/>
      <c r="B78" s="405" t="s">
        <v>692</v>
      </c>
      <c r="C78" s="12"/>
      <c r="D78" s="12"/>
      <c r="E78" s="12"/>
      <c r="F78" s="12"/>
      <c r="G78" s="12"/>
      <c r="H78" s="850"/>
      <c r="I78" s="851"/>
      <c r="J78" s="12" t="str">
        <f>H18</f>
        <v>USD</v>
      </c>
      <c r="K78" s="476" t="str">
        <f>IF(ABS(H78)&gt;0,"Ajustement requis","Suggestion")</f>
        <v>Suggestion</v>
      </c>
      <c r="L78" s="846">
        <f>H22-projections!K21</f>
        <v>0</v>
      </c>
      <c r="M78" s="847"/>
      <c r="N78" s="12"/>
      <c r="O78" s="12"/>
    </row>
    <row r="79" spans="1:15">
      <c r="A79" s="12"/>
      <c r="B79" s="12" t="s">
        <v>760</v>
      </c>
      <c r="C79" s="12"/>
      <c r="D79" s="12"/>
      <c r="E79" s="12"/>
      <c r="F79" s="12"/>
      <c r="G79" s="12"/>
      <c r="H79" s="850"/>
      <c r="I79" s="851"/>
      <c r="J79" s="12"/>
      <c r="K79" s="12"/>
      <c r="L79" s="12"/>
      <c r="M79" s="12"/>
      <c r="N79" s="12"/>
      <c r="O79" s="12"/>
    </row>
    <row r="80" spans="1:15">
      <c r="A80" s="12"/>
      <c r="B80" s="53" t="s">
        <v>485</v>
      </c>
      <c r="C80" s="12"/>
      <c r="D80" s="12"/>
      <c r="E80" s="12"/>
      <c r="F80" s="12"/>
      <c r="G80" s="12"/>
      <c r="H80" s="12"/>
      <c r="I80" s="12"/>
      <c r="J80" s="12"/>
      <c r="K80" s="12"/>
      <c r="L80" s="12"/>
      <c r="M80" s="12"/>
      <c r="N80" s="12"/>
      <c r="O80" s="12"/>
    </row>
    <row r="81" spans="1:15">
      <c r="A81" s="12"/>
      <c r="B81" s="12"/>
      <c r="C81" s="12"/>
      <c r="D81" s="12"/>
      <c r="E81" s="12"/>
      <c r="F81" s="12"/>
      <c r="G81" s="12"/>
      <c r="H81" s="12"/>
      <c r="I81" s="12"/>
      <c r="J81" s="12"/>
      <c r="K81" s="12"/>
      <c r="L81" s="12"/>
      <c r="M81" s="12"/>
      <c r="N81" s="12"/>
      <c r="O81" s="12"/>
    </row>
    <row r="82" spans="1:15">
      <c r="A82" s="12"/>
      <c r="B82" s="12"/>
      <c r="C82" s="12"/>
      <c r="D82" s="890" t="s">
        <v>486</v>
      </c>
      <c r="E82" s="890"/>
      <c r="F82" s="890" t="s">
        <v>48</v>
      </c>
      <c r="G82" s="890"/>
      <c r="H82" s="890" t="s">
        <v>26</v>
      </c>
      <c r="I82" s="890"/>
      <c r="J82" s="12"/>
      <c r="K82" s="12"/>
      <c r="L82" s="12"/>
      <c r="M82" s="12"/>
      <c r="N82" s="12"/>
      <c r="O82" s="12"/>
    </row>
    <row r="83" spans="1:15">
      <c r="A83" s="12"/>
      <c r="B83" s="12"/>
      <c r="C83" s="12">
        <f>H11+1</f>
        <v>2011</v>
      </c>
      <c r="D83" s="852">
        <f>E201</f>
        <v>0</v>
      </c>
      <c r="E83" s="852"/>
      <c r="F83" s="863" t="e">
        <f>E200</f>
        <v>#DIV/0!</v>
      </c>
      <c r="G83" s="864"/>
      <c r="H83" s="653" t="e">
        <f t="shared" ref="H83:H88" si="2">D83+F83</f>
        <v>#DIV/0!</v>
      </c>
      <c r="I83" s="653"/>
      <c r="J83" s="12"/>
      <c r="K83" s="13" t="str">
        <f t="shared" ref="K83:K88" si="3">IF(AND(COUNTA(D83)=0,COUNTA(F83)=0)," ",IF(COUNT(H83)&gt;=1," ","Erreur! Il faut une donnée chiffrée"))</f>
        <v>Erreur! Il faut une donnée chiffrée</v>
      </c>
      <c r="L83" s="12"/>
      <c r="M83" s="12"/>
      <c r="N83" s="12"/>
      <c r="O83" s="12"/>
    </row>
    <row r="84" spans="1:15">
      <c r="A84" s="12"/>
      <c r="B84" s="12"/>
      <c r="C84" s="12">
        <f>C83+1</f>
        <v>2012</v>
      </c>
      <c r="D84" s="852" t="e">
        <f>F201</f>
        <v>#DIV/0!</v>
      </c>
      <c r="E84" s="852"/>
      <c r="F84" s="863" t="e">
        <f>F200</f>
        <v>#DIV/0!</v>
      </c>
      <c r="G84" s="864"/>
      <c r="H84" s="653" t="e">
        <f t="shared" si="2"/>
        <v>#DIV/0!</v>
      </c>
      <c r="I84" s="653"/>
      <c r="J84" s="12"/>
      <c r="K84" s="13" t="str">
        <f t="shared" si="3"/>
        <v>Erreur! Il faut une donnée chiffrée</v>
      </c>
      <c r="L84" s="12"/>
      <c r="M84" s="12"/>
      <c r="N84" s="12"/>
      <c r="O84" s="12"/>
    </row>
    <row r="85" spans="1:15">
      <c r="A85" s="12"/>
      <c r="B85" s="12"/>
      <c r="C85" s="12">
        <f>C84+1</f>
        <v>2013</v>
      </c>
      <c r="D85" s="852" t="e">
        <f>G201</f>
        <v>#DIV/0!</v>
      </c>
      <c r="E85" s="852"/>
      <c r="F85" s="863" t="e">
        <f>G200</f>
        <v>#DIV/0!</v>
      </c>
      <c r="G85" s="864"/>
      <c r="H85" s="653" t="e">
        <f t="shared" si="2"/>
        <v>#DIV/0!</v>
      </c>
      <c r="I85" s="653"/>
      <c r="J85" s="12"/>
      <c r="K85" s="13" t="str">
        <f t="shared" si="3"/>
        <v>Erreur! Il faut une donnée chiffrée</v>
      </c>
      <c r="L85" s="12"/>
      <c r="M85" s="12"/>
      <c r="N85" s="12"/>
      <c r="O85" s="12"/>
    </row>
    <row r="86" spans="1:15">
      <c r="A86" s="12"/>
      <c r="B86" s="12"/>
      <c r="C86" s="12">
        <f>C85+1</f>
        <v>2014</v>
      </c>
      <c r="D86" s="852" t="e">
        <f>H201</f>
        <v>#DIV/0!</v>
      </c>
      <c r="E86" s="852"/>
      <c r="F86" s="863" t="e">
        <f>H200</f>
        <v>#DIV/0!</v>
      </c>
      <c r="G86" s="864"/>
      <c r="H86" s="653" t="e">
        <f t="shared" si="2"/>
        <v>#DIV/0!</v>
      </c>
      <c r="I86" s="653"/>
      <c r="J86" s="12"/>
      <c r="K86" s="13" t="str">
        <f t="shared" si="3"/>
        <v>Erreur! Il faut une donnée chiffrée</v>
      </c>
      <c r="L86" s="12"/>
      <c r="M86" s="12"/>
      <c r="N86" s="12"/>
      <c r="O86" s="12"/>
    </row>
    <row r="87" spans="1:15">
      <c r="A87" s="12"/>
      <c r="B87" s="12"/>
      <c r="C87" s="12">
        <f>C86+1</f>
        <v>2015</v>
      </c>
      <c r="D87" s="852" t="e">
        <f>I201</f>
        <v>#DIV/0!</v>
      </c>
      <c r="E87" s="852"/>
      <c r="F87" s="863" t="e">
        <f>I200</f>
        <v>#DIV/0!</v>
      </c>
      <c r="G87" s="864"/>
      <c r="H87" s="653" t="e">
        <f t="shared" si="2"/>
        <v>#DIV/0!</v>
      </c>
      <c r="I87" s="653"/>
      <c r="J87" s="12"/>
      <c r="K87" s="13" t="str">
        <f t="shared" si="3"/>
        <v>Erreur! Il faut une donnée chiffrée</v>
      </c>
      <c r="L87" s="12"/>
      <c r="M87" s="12"/>
      <c r="N87" s="12"/>
      <c r="O87" s="12"/>
    </row>
    <row r="88" spans="1:15">
      <c r="A88" s="12"/>
      <c r="B88" s="12"/>
      <c r="C88" s="12">
        <f>C87+1</f>
        <v>2016</v>
      </c>
      <c r="D88" s="852" t="e">
        <f>J201</f>
        <v>#DIV/0!</v>
      </c>
      <c r="E88" s="852"/>
      <c r="F88" s="852" t="e">
        <f>J200</f>
        <v>#DIV/0!</v>
      </c>
      <c r="G88" s="852"/>
      <c r="H88" s="653" t="e">
        <f t="shared" si="2"/>
        <v>#DIV/0!</v>
      </c>
      <c r="I88" s="653"/>
      <c r="J88" s="12"/>
      <c r="K88" s="13" t="str">
        <f t="shared" si="3"/>
        <v>Erreur! Il faut une donnée chiffrée</v>
      </c>
      <c r="L88" s="12"/>
      <c r="M88" s="12"/>
      <c r="N88" s="12"/>
      <c r="O88" s="12"/>
    </row>
    <row r="89" spans="1:15">
      <c r="A89" s="12"/>
      <c r="B89" s="12"/>
      <c r="C89" s="12"/>
      <c r="D89" s="558"/>
      <c r="E89" s="558"/>
      <c r="F89" s="558"/>
      <c r="G89" s="558"/>
      <c r="H89" s="558"/>
      <c r="I89" s="558"/>
      <c r="J89" s="12"/>
      <c r="K89" s="12"/>
      <c r="L89" s="12"/>
      <c r="M89" s="12"/>
      <c r="N89" s="12"/>
      <c r="O89" s="12"/>
    </row>
    <row r="90" spans="1:15" hidden="1">
      <c r="A90" s="12"/>
      <c r="B90" s="12"/>
      <c r="C90" s="12"/>
      <c r="D90" s="558"/>
      <c r="E90" s="558"/>
      <c r="F90" s="558"/>
      <c r="G90" s="558"/>
      <c r="H90" s="558"/>
      <c r="I90" s="558"/>
      <c r="J90" s="12"/>
      <c r="K90" s="12"/>
      <c r="L90" s="12"/>
      <c r="M90" s="12"/>
      <c r="N90" s="12"/>
      <c r="O90" s="12"/>
    </row>
    <row r="91" spans="1:15" hidden="1">
      <c r="A91" s="12"/>
      <c r="B91" s="12"/>
      <c r="C91" s="12"/>
      <c r="D91" s="27"/>
      <c r="E91" s="27"/>
      <c r="F91" s="27"/>
      <c r="G91" s="27"/>
      <c r="H91" s="27">
        <f>H2</f>
        <v>0</v>
      </c>
      <c r="I91" s="27"/>
      <c r="J91" s="12"/>
      <c r="K91" s="12"/>
      <c r="L91" s="12"/>
      <c r="M91" s="12"/>
      <c r="N91" s="12"/>
      <c r="O91" s="12"/>
    </row>
    <row r="92" spans="1:15" hidden="1">
      <c r="A92" s="12"/>
      <c r="B92" s="12"/>
      <c r="C92" s="12"/>
      <c r="D92">
        <v>1</v>
      </c>
      <c r="E92" t="s">
        <v>500</v>
      </c>
      <c r="F92">
        <v>1</v>
      </c>
      <c r="G92" s="12"/>
      <c r="H92" s="12">
        <f>IF(COUNTA('Requête de garantie entreprise'!K108)=0,1,VLOOKUP('Requête de garantie entreprise'!K108,'Données emprunteur'!$E$92:$F$96,2,FALSE))</f>
        <v>1</v>
      </c>
      <c r="I92" s="12"/>
      <c r="J92" s="12">
        <v>1</v>
      </c>
      <c r="K92" s="12" t="s">
        <v>535</v>
      </c>
      <c r="L92" s="12" t="s">
        <v>535</v>
      </c>
      <c r="M92" s="12"/>
      <c r="N92" s="12"/>
      <c r="O92" s="12"/>
    </row>
    <row r="93" spans="1:15" hidden="1">
      <c r="A93" s="12"/>
      <c r="B93" s="12"/>
      <c r="C93" s="12"/>
      <c r="D93">
        <v>2</v>
      </c>
      <c r="E93" t="s">
        <v>501</v>
      </c>
      <c r="F93">
        <v>2</v>
      </c>
      <c r="G93" s="12"/>
      <c r="H93" s="12">
        <f>IF(COUNTA('Requête de garantie entreprise'!K109)=0,1,VLOOKUP('Requête de garantie entreprise'!K109,'Données emprunteur'!$E$92:$F$96,2,FALSE))</f>
        <v>1</v>
      </c>
      <c r="I93" s="12"/>
      <c r="J93" s="12">
        <v>2</v>
      </c>
      <c r="K93" s="12" t="s">
        <v>508</v>
      </c>
      <c r="L93" s="12" t="s">
        <v>3</v>
      </c>
      <c r="M93" s="12"/>
      <c r="N93" s="12"/>
      <c r="O93" s="12"/>
    </row>
    <row r="94" spans="1:15" hidden="1">
      <c r="A94" s="12"/>
      <c r="B94" s="12"/>
      <c r="C94" s="12"/>
      <c r="D94">
        <v>3</v>
      </c>
      <c r="E94" t="s">
        <v>502</v>
      </c>
      <c r="F94">
        <v>3</v>
      </c>
      <c r="G94" s="12"/>
      <c r="H94" s="12">
        <f>IF(COUNTA('Requête de garantie entreprise'!K110)=0,1,VLOOKUP('Requête de garantie entreprise'!K110,'Données emprunteur'!$E$92:$F$96,2,FALSE))</f>
        <v>1</v>
      </c>
      <c r="I94" s="12"/>
      <c r="J94" s="12"/>
      <c r="K94" s="12"/>
      <c r="L94" s="12"/>
      <c r="M94" s="12"/>
      <c r="N94" s="12"/>
      <c r="O94" s="12"/>
    </row>
    <row r="95" spans="1:15" hidden="1">
      <c r="A95" s="12"/>
      <c r="B95" s="12"/>
      <c r="C95" s="12"/>
      <c r="D95">
        <v>4</v>
      </c>
      <c r="E95" t="s">
        <v>503</v>
      </c>
      <c r="F95">
        <v>4</v>
      </c>
      <c r="G95" s="12"/>
      <c r="H95" s="12">
        <f>IF(COUNTA('Requête de garantie entreprise'!K111)=0,1,VLOOKUP('Requête de garantie entreprise'!K111,'Données emprunteur'!$E$92:$F$96,2,FALSE))</f>
        <v>1</v>
      </c>
      <c r="I95" s="12"/>
      <c r="J95" s="12"/>
      <c r="K95" s="12"/>
      <c r="L95" s="12"/>
      <c r="M95" s="12"/>
      <c r="N95" s="12"/>
      <c r="O95" s="12"/>
    </row>
    <row r="96" spans="1:15" hidden="1">
      <c r="A96" s="12"/>
      <c r="B96" s="12"/>
      <c r="C96" s="12"/>
      <c r="D96">
        <v>5</v>
      </c>
      <c r="E96" t="s">
        <v>504</v>
      </c>
      <c r="F96">
        <v>5</v>
      </c>
      <c r="G96" s="12"/>
      <c r="H96" s="12">
        <f>IF(COUNTA('Requête de garantie entreprise'!K112)=0,1,VLOOKUP('Requête de garantie entreprise'!K112,'Données emprunteur'!$E$92:$F$96,2,FALSE))</f>
        <v>1</v>
      </c>
      <c r="I96" s="12"/>
      <c r="J96" s="12"/>
      <c r="K96" s="12"/>
      <c r="L96" s="12"/>
      <c r="M96" s="12"/>
      <c r="N96" s="12"/>
      <c r="O96" s="12"/>
    </row>
    <row r="97" spans="1:15" hidden="1">
      <c r="A97" s="12"/>
      <c r="B97" s="12"/>
      <c r="C97" s="12"/>
      <c r="D97" s="12"/>
      <c r="E97" s="12"/>
      <c r="F97" s="12"/>
      <c r="G97" s="12"/>
      <c r="H97" s="12">
        <f>IF(COUNTA('Requête de garantie entreprise'!K113)=0,1,VLOOKUP('Requête de garantie entreprise'!K113,'Données emprunteur'!$E$92:$F$96,2,FALSE))</f>
        <v>1</v>
      </c>
      <c r="I97" s="12"/>
      <c r="J97" s="12"/>
      <c r="K97" s="12"/>
      <c r="L97" s="12"/>
      <c r="M97" s="12"/>
      <c r="N97" s="12"/>
      <c r="O97" s="12"/>
    </row>
    <row r="98" spans="1:15" hidden="1">
      <c r="F98" t="s">
        <v>455</v>
      </c>
      <c r="H98">
        <f>MAX(H92:H97)</f>
        <v>1</v>
      </c>
    </row>
    <row r="99" spans="1:15" hidden="1"/>
    <row r="100" spans="1:15" hidden="1">
      <c r="C100" t="s">
        <v>460</v>
      </c>
      <c r="E100" t="s">
        <v>535</v>
      </c>
      <c r="F100" t="s">
        <v>508</v>
      </c>
    </row>
    <row r="101" spans="1:15" hidden="1">
      <c r="E101" s="1">
        <f>IF('Requête de garantie entreprise'!$I$303="USD",'Requête de garantie entreprise'!$G$303,0)</f>
        <v>0</v>
      </c>
      <c r="F101" s="1">
        <f>IF('Requête de garantie entreprise'!I303="HTG",'Requête de garantie entreprise'!G303,0)</f>
        <v>0</v>
      </c>
      <c r="G101" s="1"/>
      <c r="H101" t="s">
        <v>467</v>
      </c>
      <c r="J101" t="s">
        <v>468</v>
      </c>
      <c r="K101" t="s">
        <v>3</v>
      </c>
    </row>
    <row r="102" spans="1:15" hidden="1">
      <c r="E102" s="1">
        <f>IF('Requête de garantie entreprise'!I304="USD",'Requête de garantie entreprise'!G304,0)</f>
        <v>0</v>
      </c>
      <c r="F102" s="1">
        <f>IF('Requête de garantie entreprise'!I304="HTG",'Requête de garantie entreprise'!G304,0)</f>
        <v>0</v>
      </c>
      <c r="G102" s="1"/>
      <c r="H102" t="s">
        <v>469</v>
      </c>
      <c r="J102">
        <f>'Requête de garantie entreprise'!G294</f>
        <v>0</v>
      </c>
      <c r="K102" s="240">
        <f>'Requête de garantie entreprise'!G276</f>
        <v>0</v>
      </c>
    </row>
    <row r="103" spans="1:15" hidden="1">
      <c r="E103" s="1">
        <f>IF('Requête de garantie entreprise'!I305="USD",'Requête de garantie entreprise'!G305,0)</f>
        <v>0</v>
      </c>
      <c r="F103" s="1">
        <f>IF('Requête de garantie entreprise'!I305="HTG",'Requête de garantie entreprise'!G305,0)</f>
        <v>0</v>
      </c>
      <c r="G103" s="1"/>
      <c r="H103" t="s">
        <v>470</v>
      </c>
      <c r="J103">
        <f>IF(OR('Requête de garantie entreprise'!G309&lt;=0,'Requête de garantie entreprise'!J309=2),0,VLOOKUP($J$101,'Requête de garantie entreprise'!$D$309:$H$309,4,FALSE))</f>
        <v>0</v>
      </c>
      <c r="K103">
        <f>IF(OR('Requête de garantie entreprise'!$G$309&lt;=0,J103&gt;0),0,VLOOKUP($K$101,'Requête de garantie entreprise'!$D$309:$H$309,4,FALSE))</f>
        <v>0</v>
      </c>
    </row>
    <row r="104" spans="1:15" hidden="1">
      <c r="E104" s="1">
        <f>IF('Requête de garantie entreprise'!I306="USD",'Requête de garantie entreprise'!G306,0)</f>
        <v>0</v>
      </c>
      <c r="F104" s="1">
        <f>IF('Requête de garantie entreprise'!I306="HTG",'Requête de garantie entreprise'!G306,0)</f>
        <v>0</v>
      </c>
      <c r="G104" s="1"/>
      <c r="H104" t="s">
        <v>471</v>
      </c>
      <c r="J104">
        <f>IF(OR('Requête de garantie entreprise'!J310=2,'Requête de garantie entreprise'!G310&lt;=0),0,VLOOKUP(J101,'Requête de garantie entreprise'!$D$310:$H$310,4,FALSE))</f>
        <v>0</v>
      </c>
      <c r="K104">
        <f>IF(OR('Requête de garantie entreprise'!$G$310&lt;=0,J104&gt;0),0,VLOOKUP($K$101,'Requête de garantie entreprise'!$D$310:$H$310,4,FALSE))</f>
        <v>0</v>
      </c>
    </row>
    <row r="105" spans="1:15" hidden="1">
      <c r="E105" s="1">
        <f>IF('Requête de garantie entreprise'!I308="USD",'Requête de garantie entreprise'!G308,0)</f>
        <v>0</v>
      </c>
      <c r="F105" s="1">
        <f>IF('Requête de garantie entreprise'!I308="HTG",'Requête de garantie entreprise'!G308,0)</f>
        <v>0</v>
      </c>
      <c r="G105" s="1"/>
    </row>
    <row r="106" spans="1:15" hidden="1">
      <c r="E106" s="1">
        <f>IF('Requête de garantie entreprise'!I309="USD",'Requête de garantie entreprise'!G309,0)</f>
        <v>0</v>
      </c>
      <c r="F106" s="1">
        <f>IF('Requête de garantie entreprise'!I309="HTG",'Requête de garantie entreprise'!G309,0)</f>
        <v>0</v>
      </c>
      <c r="G106" s="1"/>
      <c r="H106" t="s">
        <v>472</v>
      </c>
      <c r="J106">
        <f>SUM(J102:J104)</f>
        <v>0</v>
      </c>
      <c r="K106" s="240">
        <f>SUM(K102:K104)</f>
        <v>0</v>
      </c>
    </row>
    <row r="107" spans="1:15" hidden="1">
      <c r="E107" s="1">
        <f>IF('Requête de garantie entreprise'!I310="USD",'Requête de garantie entreprise'!G310,0)</f>
        <v>0</v>
      </c>
      <c r="F107" s="1">
        <f>IF('Requête de garantie entreprise'!I310="HTG",'Requête de garantie entreprise'!G310,0)</f>
        <v>0</v>
      </c>
      <c r="G107" s="1"/>
    </row>
    <row r="108" spans="1:15" hidden="1">
      <c r="E108" s="1"/>
      <c r="F108" s="1"/>
      <c r="G108" s="1"/>
      <c r="H108" t="s">
        <v>473</v>
      </c>
      <c r="J108" s="38">
        <f>E115</f>
        <v>1</v>
      </c>
      <c r="K108" s="38">
        <f>F115</f>
        <v>2.5000000000000001E-2</v>
      </c>
    </row>
    <row r="109" spans="1:15" hidden="1">
      <c r="C109" t="s">
        <v>479</v>
      </c>
      <c r="E109" s="1">
        <f>SUM(E101:E107)</f>
        <v>0</v>
      </c>
      <c r="F109" s="1">
        <f>SUM(F101:F107)</f>
        <v>0</v>
      </c>
      <c r="G109" s="1"/>
    </row>
    <row r="110" spans="1:15" hidden="1">
      <c r="C110" t="s">
        <v>480</v>
      </c>
      <c r="E110" s="1">
        <f>SUM(E101:E105)</f>
        <v>0</v>
      </c>
      <c r="F110" s="1">
        <f>SUM(F101:F105)</f>
        <v>0</v>
      </c>
      <c r="G110" s="1"/>
      <c r="H110" t="s">
        <v>466</v>
      </c>
      <c r="J110" s="1">
        <f>J106*J108</f>
        <v>0</v>
      </c>
      <c r="K110" s="242">
        <f>K106*K108</f>
        <v>0</v>
      </c>
    </row>
    <row r="111" spans="1:15" hidden="1">
      <c r="C111" t="s">
        <v>463</v>
      </c>
      <c r="E111" s="1">
        <f>'Requête de garantie entreprise'!G295</f>
        <v>0</v>
      </c>
      <c r="F111" s="1">
        <f>'Requête de garantie entreprise'!G277</f>
        <v>0</v>
      </c>
      <c r="G111" s="1"/>
    </row>
    <row r="112" spans="1:15" hidden="1">
      <c r="E112" s="1"/>
      <c r="F112" s="1"/>
      <c r="G112" s="1"/>
      <c r="H112" t="s">
        <v>464</v>
      </c>
      <c r="J112" s="3">
        <f>J110+K110</f>
        <v>0</v>
      </c>
    </row>
    <row r="113" spans="3:7" hidden="1">
      <c r="C113" t="s">
        <v>464</v>
      </c>
      <c r="E113" s="1">
        <f>E109+E111</f>
        <v>0</v>
      </c>
      <c r="F113" s="1">
        <f>F109+F111</f>
        <v>0</v>
      </c>
      <c r="G113" s="1"/>
    </row>
    <row r="114" spans="3:7" hidden="1">
      <c r="E114" s="1"/>
      <c r="F114" s="1"/>
      <c r="G114" s="1"/>
    </row>
    <row r="115" spans="3:7" hidden="1">
      <c r="C115" t="s">
        <v>465</v>
      </c>
      <c r="E115" s="239">
        <f>IF(G18=1,1,G21)</f>
        <v>1</v>
      </c>
      <c r="F115" s="239">
        <f>IF(G18=2,1,1/G21)</f>
        <v>2.5000000000000001E-2</v>
      </c>
      <c r="G115" s="1"/>
    </row>
    <row r="116" spans="3:7" hidden="1">
      <c r="E116" s="1"/>
      <c r="F116" s="1"/>
      <c r="G116" s="1"/>
    </row>
    <row r="117" spans="3:7" hidden="1">
      <c r="C117" t="s">
        <v>466</v>
      </c>
      <c r="E117" s="1">
        <f>E113*E115</f>
        <v>0</v>
      </c>
      <c r="F117" s="1">
        <f>F113*F115</f>
        <v>0</v>
      </c>
      <c r="G117" s="1"/>
    </row>
    <row r="118" spans="3:7" hidden="1">
      <c r="E118" s="1"/>
      <c r="F118" s="1"/>
      <c r="G118" s="1"/>
    </row>
    <row r="119" spans="3:7" hidden="1">
      <c r="C119" t="s">
        <v>464</v>
      </c>
      <c r="E119" s="1">
        <f>E117+F117</f>
        <v>0</v>
      </c>
      <c r="F119" s="1"/>
      <c r="G119" s="1"/>
    </row>
    <row r="120" spans="3:7" hidden="1"/>
    <row r="121" spans="3:7" hidden="1"/>
    <row r="122" spans="3:7" hidden="1"/>
    <row r="123" spans="3:7" hidden="1">
      <c r="C123" t="s">
        <v>475</v>
      </c>
    </row>
    <row r="124" spans="3:7" hidden="1"/>
    <row r="125" spans="3:7" hidden="1">
      <c r="D125" t="s">
        <v>535</v>
      </c>
      <c r="E125" t="s">
        <v>508</v>
      </c>
    </row>
    <row r="126" spans="3:7" hidden="1">
      <c r="C126" s="240">
        <v>1</v>
      </c>
      <c r="D126" s="240">
        <f>IF('Requête de garantie entreprise'!$E$108="USD",'Requête de garantie entreprise'!$M$108,0)</f>
        <v>0</v>
      </c>
      <c r="E126" s="240">
        <f>IF('Requête de garantie entreprise'!E108="HTG",'Requête de garantie entreprise'!M108,0)</f>
        <v>0</v>
      </c>
    </row>
    <row r="127" spans="3:7" hidden="1">
      <c r="C127" s="240">
        <v>2</v>
      </c>
      <c r="D127" s="240">
        <f>IF('Requête de garantie entreprise'!E109="USD",'Requête de garantie entreprise'!M109,0)</f>
        <v>0</v>
      </c>
      <c r="E127" s="240">
        <f>IF('Requête de garantie entreprise'!E109="HTG",'Requête de garantie entreprise'!M109,0)</f>
        <v>0</v>
      </c>
    </row>
    <row r="128" spans="3:7" hidden="1">
      <c r="C128" s="240">
        <v>3</v>
      </c>
      <c r="D128" s="240">
        <f>IF('Requête de garantie entreprise'!E110="USD",'Requête de garantie entreprise'!M110,0)</f>
        <v>0</v>
      </c>
      <c r="E128" s="240">
        <f>IF('Requête de garantie entreprise'!E110="HTG",'Requête de garantie entreprise'!M110,0)</f>
        <v>0</v>
      </c>
    </row>
    <row r="129" spans="2:11" hidden="1">
      <c r="C129" s="240">
        <v>4</v>
      </c>
      <c r="D129" s="240">
        <f>IF('Requête de garantie entreprise'!E111="USD",'Requête de garantie entreprise'!M111,0)</f>
        <v>0</v>
      </c>
      <c r="E129" s="240">
        <f>IF('Requête de garantie entreprise'!E111="HTG",'Requête de garantie entreprise'!M111,0)</f>
        <v>0</v>
      </c>
    </row>
    <row r="130" spans="2:11" hidden="1">
      <c r="C130" s="240">
        <v>5</v>
      </c>
      <c r="D130" s="240">
        <f>IF('Requête de garantie entreprise'!E112="USD",'Requête de garantie entreprise'!M112,0)</f>
        <v>0</v>
      </c>
      <c r="E130" s="240">
        <f>IF('Requête de garantie entreprise'!E112="HTG",'Requête de garantie entreprise'!M112,0)</f>
        <v>0</v>
      </c>
    </row>
    <row r="131" spans="2:11" hidden="1">
      <c r="C131" s="240">
        <v>6</v>
      </c>
      <c r="D131" s="240">
        <f>IF('Requête de garantie entreprise'!E113="USD",'Requête de garantie entreprise'!M113,0)</f>
        <v>0</v>
      </c>
      <c r="E131" s="240">
        <f>IF('Requête de garantie entreprise'!E113="HTG",'Requête de garantie entreprise'!M113,0)</f>
        <v>0</v>
      </c>
    </row>
    <row r="132" spans="2:11" hidden="1">
      <c r="C132" s="240"/>
      <c r="D132" s="240"/>
      <c r="E132" s="240"/>
    </row>
    <row r="133" spans="2:11" hidden="1">
      <c r="C133" s="240" t="s">
        <v>26</v>
      </c>
      <c r="D133" s="240">
        <f>SUM(D126:D131)</f>
        <v>0</v>
      </c>
      <c r="E133" s="240">
        <f>SUM(E126:E131)</f>
        <v>0</v>
      </c>
    </row>
    <row r="134" spans="2:11" hidden="1">
      <c r="C134" s="240"/>
      <c r="D134" s="240"/>
      <c r="E134" s="240"/>
    </row>
    <row r="135" spans="2:11" hidden="1">
      <c r="C135" s="240" t="s">
        <v>476</v>
      </c>
      <c r="D135" s="245">
        <f>E115</f>
        <v>1</v>
      </c>
      <c r="E135" s="245">
        <f>F115</f>
        <v>2.5000000000000001E-2</v>
      </c>
    </row>
    <row r="136" spans="2:11" hidden="1">
      <c r="C136" s="240"/>
      <c r="D136" s="240"/>
      <c r="E136" s="240"/>
    </row>
    <row r="137" spans="2:11" hidden="1">
      <c r="C137" s="240"/>
      <c r="D137" s="242">
        <f>D133*D135</f>
        <v>0</v>
      </c>
      <c r="E137" s="242">
        <f>E133*E135</f>
        <v>0</v>
      </c>
    </row>
    <row r="138" spans="2:11" hidden="1">
      <c r="B138" s="240"/>
      <c r="C138" s="240"/>
      <c r="D138" s="240"/>
      <c r="E138" s="240"/>
      <c r="F138" s="240"/>
    </row>
    <row r="139" spans="2:11" hidden="1">
      <c r="B139" s="240" t="s">
        <v>477</v>
      </c>
      <c r="C139" s="240"/>
      <c r="D139" s="246">
        <f>'Requête de garantie entreprise'!G293+'Données emprunteur'!E110</f>
        <v>0</v>
      </c>
      <c r="E139" s="246">
        <f>'Requête de garantie entreprise'!G275+'Données emprunteur'!F110</f>
        <v>0</v>
      </c>
      <c r="F139" s="240"/>
    </row>
    <row r="140" spans="2:11" hidden="1">
      <c r="B140" s="240" t="s">
        <v>478</v>
      </c>
      <c r="C140" s="240"/>
      <c r="D140" s="240">
        <f>D133</f>
        <v>0</v>
      </c>
      <c r="E140" s="242">
        <f>E133</f>
        <v>0</v>
      </c>
      <c r="F140" s="240"/>
    </row>
    <row r="141" spans="2:11" hidden="1">
      <c r="B141" s="240"/>
      <c r="C141" s="240"/>
      <c r="D141" s="247" t="str">
        <f>IF(D139=D140," ","?")</f>
        <v xml:space="preserve"> </v>
      </c>
      <c r="E141" s="247" t="str">
        <f>IF(E139=E140," ","?")</f>
        <v xml:space="preserve"> </v>
      </c>
      <c r="F141" s="240"/>
    </row>
    <row r="142" spans="2:11" hidden="1">
      <c r="B142" s="240"/>
      <c r="C142" s="240"/>
      <c r="D142" s="240"/>
      <c r="E142" s="240"/>
      <c r="F142" s="240"/>
    </row>
    <row r="143" spans="2:11" hidden="1">
      <c r="B143" s="865" t="s">
        <v>474</v>
      </c>
      <c r="C143" s="865"/>
      <c r="D143" s="865"/>
      <c r="E143" s="865"/>
      <c r="F143" s="865"/>
      <c r="G143" s="866"/>
      <c r="H143" s="82" t="s">
        <v>591</v>
      </c>
      <c r="I143" s="12"/>
      <c r="J143" s="83" t="s">
        <v>592</v>
      </c>
      <c r="K143" s="12"/>
    </row>
    <row r="144" spans="2:11" hidden="1">
      <c r="B144" s="854"/>
      <c r="C144" s="854"/>
      <c r="D144" s="854"/>
      <c r="E144" s="854"/>
      <c r="F144" s="854"/>
      <c r="G144" s="527"/>
      <c r="H144" s="634"/>
      <c r="I144" s="634"/>
      <c r="J144" s="869"/>
      <c r="K144" s="513"/>
    </row>
    <row r="145" spans="1:14" hidden="1">
      <c r="A145">
        <f>IF(H145&gt;0,1,0)</f>
        <v>0</v>
      </c>
      <c r="B145" s="854" t="s">
        <v>585</v>
      </c>
      <c r="C145" s="854"/>
      <c r="D145" s="854"/>
      <c r="E145" s="854"/>
      <c r="F145" s="854"/>
      <c r="G145" s="855"/>
      <c r="H145" s="856">
        <f>H26</f>
        <v>0</v>
      </c>
      <c r="I145" s="857"/>
      <c r="J145" s="869">
        <f>MIN(H145,$H$22)</f>
        <v>0</v>
      </c>
      <c r="K145" s="513"/>
      <c r="L145">
        <f>M145</f>
        <v>0</v>
      </c>
      <c r="M145">
        <f>A145</f>
        <v>0</v>
      </c>
      <c r="N145" t="s">
        <v>32</v>
      </c>
    </row>
    <row r="146" spans="1:14" hidden="1">
      <c r="A146">
        <f t="shared" ref="A146:A160" si="4">IF(H146&gt;0,1,0)</f>
        <v>0</v>
      </c>
      <c r="B146" s="854" t="s">
        <v>583</v>
      </c>
      <c r="C146" s="854"/>
      <c r="D146" s="854"/>
      <c r="E146" s="854"/>
      <c r="F146" s="854"/>
      <c r="G146" s="855"/>
      <c r="H146" s="856">
        <f t="shared" ref="H146:H156" si="5">H27</f>
        <v>0</v>
      </c>
      <c r="I146" s="857"/>
      <c r="J146" s="869">
        <f t="shared" ref="J146:J153" si="6">MIN(H146,$H$22)</f>
        <v>0</v>
      </c>
      <c r="K146" s="513"/>
      <c r="L146">
        <f>IF(M146=M145,0,M146)</f>
        <v>0</v>
      </c>
      <c r="M146">
        <f t="shared" ref="M146:M157" si="7">M145+A146</f>
        <v>0</v>
      </c>
      <c r="N146" t="s">
        <v>33</v>
      </c>
    </row>
    <row r="147" spans="1:14" hidden="1">
      <c r="A147">
        <f t="shared" si="4"/>
        <v>0</v>
      </c>
      <c r="B147" s="854" t="s">
        <v>584</v>
      </c>
      <c r="C147" s="854"/>
      <c r="D147" s="854"/>
      <c r="E147" s="854"/>
      <c r="F147" s="854"/>
      <c r="G147" s="855"/>
      <c r="H147" s="856">
        <f t="shared" si="5"/>
        <v>0</v>
      </c>
      <c r="I147" s="857"/>
      <c r="J147" s="869">
        <f t="shared" si="6"/>
        <v>0</v>
      </c>
      <c r="K147" s="513"/>
      <c r="L147">
        <f t="shared" ref="L147:L162" si="8">IF(M147=M146,0,M147)</f>
        <v>0</v>
      </c>
      <c r="M147">
        <f t="shared" si="7"/>
        <v>0</v>
      </c>
      <c r="N147" t="s">
        <v>34</v>
      </c>
    </row>
    <row r="148" spans="1:14" hidden="1">
      <c r="A148">
        <f t="shared" si="4"/>
        <v>0</v>
      </c>
      <c r="B148" s="854" t="s">
        <v>586</v>
      </c>
      <c r="C148" s="854"/>
      <c r="D148" s="854"/>
      <c r="E148" s="854"/>
      <c r="F148" s="854"/>
      <c r="G148" s="855"/>
      <c r="H148" s="856">
        <f t="shared" si="5"/>
        <v>0</v>
      </c>
      <c r="I148" s="857"/>
      <c r="J148" s="869">
        <f t="shared" si="6"/>
        <v>0</v>
      </c>
      <c r="K148" s="513"/>
      <c r="L148">
        <f t="shared" si="8"/>
        <v>0</v>
      </c>
      <c r="M148">
        <f t="shared" si="7"/>
        <v>0</v>
      </c>
      <c r="N148" t="s">
        <v>35</v>
      </c>
    </row>
    <row r="149" spans="1:14" hidden="1">
      <c r="A149">
        <f t="shared" si="4"/>
        <v>0</v>
      </c>
      <c r="B149" s="854" t="s">
        <v>587</v>
      </c>
      <c r="C149" s="854"/>
      <c r="D149" s="854"/>
      <c r="E149" s="854"/>
      <c r="F149" s="854"/>
      <c r="G149" s="855"/>
      <c r="H149" s="856">
        <f t="shared" si="5"/>
        <v>0</v>
      </c>
      <c r="I149" s="857"/>
      <c r="J149" s="869">
        <f t="shared" si="6"/>
        <v>0</v>
      </c>
      <c r="K149" s="513"/>
      <c r="L149">
        <f t="shared" si="8"/>
        <v>0</v>
      </c>
      <c r="M149">
        <f t="shared" si="7"/>
        <v>0</v>
      </c>
      <c r="N149" t="s">
        <v>36</v>
      </c>
    </row>
    <row r="150" spans="1:14" hidden="1">
      <c r="A150">
        <f t="shared" si="4"/>
        <v>0</v>
      </c>
      <c r="B150" s="854" t="s">
        <v>588</v>
      </c>
      <c r="C150" s="854"/>
      <c r="D150" s="854"/>
      <c r="E150" s="854"/>
      <c r="F150" s="854"/>
      <c r="G150" s="855"/>
      <c r="H150" s="856">
        <f t="shared" si="5"/>
        <v>0</v>
      </c>
      <c r="I150" s="857"/>
      <c r="J150" s="869">
        <f t="shared" si="6"/>
        <v>0</v>
      </c>
      <c r="K150" s="513"/>
      <c r="L150">
        <f t="shared" si="8"/>
        <v>0</v>
      </c>
      <c r="M150">
        <f t="shared" si="7"/>
        <v>0</v>
      </c>
      <c r="N150" t="s">
        <v>37</v>
      </c>
    </row>
    <row r="151" spans="1:14" hidden="1">
      <c r="A151">
        <f t="shared" si="4"/>
        <v>0</v>
      </c>
      <c r="B151" s="858" t="s">
        <v>596</v>
      </c>
      <c r="C151" s="858"/>
      <c r="D151" s="858"/>
      <c r="E151" s="858"/>
      <c r="F151" s="858"/>
      <c r="G151" s="859"/>
      <c r="H151" s="856">
        <f t="shared" si="5"/>
        <v>0</v>
      </c>
      <c r="I151" s="857"/>
      <c r="J151" s="869">
        <f t="shared" si="6"/>
        <v>0</v>
      </c>
      <c r="K151" s="513"/>
      <c r="L151">
        <f t="shared" si="8"/>
        <v>0</v>
      </c>
      <c r="M151">
        <f t="shared" si="7"/>
        <v>0</v>
      </c>
      <c r="N151" t="s">
        <v>38</v>
      </c>
    </row>
    <row r="152" spans="1:14" hidden="1">
      <c r="A152">
        <f t="shared" si="4"/>
        <v>0</v>
      </c>
      <c r="B152" s="854" t="s">
        <v>588</v>
      </c>
      <c r="C152" s="854"/>
      <c r="D152" s="854"/>
      <c r="E152" s="854"/>
      <c r="F152" s="854"/>
      <c r="G152" s="855"/>
      <c r="H152" s="856">
        <f t="shared" si="5"/>
        <v>0</v>
      </c>
      <c r="I152" s="857"/>
      <c r="J152" s="869">
        <f t="shared" si="6"/>
        <v>0</v>
      </c>
      <c r="K152" s="513"/>
      <c r="L152">
        <f t="shared" si="8"/>
        <v>0</v>
      </c>
      <c r="M152">
        <f t="shared" si="7"/>
        <v>0</v>
      </c>
      <c r="N152" t="s">
        <v>39</v>
      </c>
    </row>
    <row r="153" spans="1:14" hidden="1">
      <c r="A153">
        <f t="shared" si="4"/>
        <v>0</v>
      </c>
      <c r="B153" s="854" t="s">
        <v>589</v>
      </c>
      <c r="C153" s="854"/>
      <c r="D153" s="854"/>
      <c r="E153" s="854"/>
      <c r="F153" s="854"/>
      <c r="G153" s="855"/>
      <c r="H153" s="856">
        <f t="shared" si="5"/>
        <v>0</v>
      </c>
      <c r="I153" s="857"/>
      <c r="J153" s="869">
        <f t="shared" si="6"/>
        <v>0</v>
      </c>
      <c r="K153" s="513"/>
      <c r="L153">
        <f t="shared" si="8"/>
        <v>0</v>
      </c>
      <c r="M153">
        <f t="shared" si="7"/>
        <v>0</v>
      </c>
      <c r="N153" t="s">
        <v>40</v>
      </c>
    </row>
    <row r="154" spans="1:14" hidden="1">
      <c r="A154">
        <f t="shared" si="4"/>
        <v>0</v>
      </c>
      <c r="B154" s="854" t="s">
        <v>593</v>
      </c>
      <c r="C154" s="854"/>
      <c r="D154" s="854"/>
      <c r="E154" s="854"/>
      <c r="F154" s="854"/>
      <c r="G154" s="855"/>
      <c r="H154" s="856">
        <f t="shared" si="5"/>
        <v>0</v>
      </c>
      <c r="I154" s="857"/>
      <c r="J154" s="869">
        <f>MIN(H154*0.75,$H$22*0.75)</f>
        <v>0</v>
      </c>
      <c r="K154" s="513"/>
      <c r="L154">
        <f t="shared" si="8"/>
        <v>0</v>
      </c>
      <c r="M154">
        <f t="shared" si="7"/>
        <v>0</v>
      </c>
      <c r="N154" t="s">
        <v>45</v>
      </c>
    </row>
    <row r="155" spans="1:14" hidden="1">
      <c r="A155">
        <f t="shared" si="4"/>
        <v>0</v>
      </c>
      <c r="B155" s="854" t="s">
        <v>594</v>
      </c>
      <c r="C155" s="854"/>
      <c r="D155" s="854"/>
      <c r="E155" s="854"/>
      <c r="F155" s="854"/>
      <c r="G155" s="855"/>
      <c r="H155" s="856">
        <f t="shared" si="5"/>
        <v>0</v>
      </c>
      <c r="I155" s="857"/>
      <c r="J155" s="869">
        <f>MIN(H155*0.75,$H$22*0.75)</f>
        <v>0</v>
      </c>
      <c r="K155" s="513"/>
      <c r="L155">
        <f>IF(M155=M154,0,M155)</f>
        <v>0</v>
      </c>
      <c r="M155">
        <f t="shared" si="7"/>
        <v>0</v>
      </c>
      <c r="N155" t="s">
        <v>41</v>
      </c>
    </row>
    <row r="156" spans="1:14" hidden="1">
      <c r="A156">
        <f t="shared" si="4"/>
        <v>0</v>
      </c>
      <c r="B156" s="858" t="s">
        <v>595</v>
      </c>
      <c r="C156" s="858"/>
      <c r="D156" s="858"/>
      <c r="E156" s="858"/>
      <c r="F156" s="858"/>
      <c r="G156" s="859"/>
      <c r="H156" s="856">
        <f t="shared" si="5"/>
        <v>0</v>
      </c>
      <c r="I156" s="857"/>
      <c r="J156" s="869">
        <f>MIN(H156*0.5,$H$22*0.5)</f>
        <v>0</v>
      </c>
      <c r="K156" s="513"/>
      <c r="L156">
        <f t="shared" si="8"/>
        <v>0</v>
      </c>
      <c r="M156">
        <f t="shared" si="7"/>
        <v>0</v>
      </c>
      <c r="N156" t="s">
        <v>57</v>
      </c>
    </row>
    <row r="157" spans="1:14" hidden="1">
      <c r="B157" s="84" t="s">
        <v>43</v>
      </c>
      <c r="C157" s="84"/>
      <c r="D157" s="84"/>
      <c r="E157" s="84"/>
      <c r="F157" s="84"/>
      <c r="G157" s="319"/>
      <c r="H157" s="313"/>
      <c r="I157" s="314"/>
      <c r="J157" s="312"/>
      <c r="K157" s="51"/>
      <c r="L157">
        <f>IF(M157=M156,0,M157)</f>
        <v>0</v>
      </c>
      <c r="M157">
        <f t="shared" si="7"/>
        <v>0</v>
      </c>
      <c r="N157" t="s">
        <v>44</v>
      </c>
    </row>
    <row r="158" spans="1:14" hidden="1">
      <c r="A158">
        <f t="shared" si="4"/>
        <v>0</v>
      </c>
      <c r="B158" s="84" t="s">
        <v>358</v>
      </c>
      <c r="C158" s="84"/>
      <c r="D158" s="84"/>
      <c r="E158" s="84"/>
      <c r="F158" s="84"/>
      <c r="G158" s="319"/>
      <c r="H158" s="856">
        <f>H38</f>
        <v>0</v>
      </c>
      <c r="I158" s="857"/>
      <c r="J158" s="312"/>
      <c r="K158" s="311">
        <v>0</v>
      </c>
      <c r="L158">
        <f t="shared" si="8"/>
        <v>0</v>
      </c>
      <c r="M158">
        <f>M156+A158</f>
        <v>0</v>
      </c>
      <c r="N158" t="s">
        <v>358</v>
      </c>
    </row>
    <row r="159" spans="1:14" hidden="1">
      <c r="A159">
        <f t="shared" si="4"/>
        <v>0</v>
      </c>
      <c r="B159" s="84" t="s">
        <v>31</v>
      </c>
      <c r="C159" s="84"/>
      <c r="D159" s="84"/>
      <c r="E159" s="84"/>
      <c r="F159" s="84"/>
      <c r="G159" s="319"/>
      <c r="H159" s="856">
        <f>H39</f>
        <v>0</v>
      </c>
      <c r="I159" s="857"/>
      <c r="J159" s="312"/>
      <c r="K159" s="311">
        <v>0</v>
      </c>
      <c r="L159">
        <f t="shared" si="8"/>
        <v>0</v>
      </c>
      <c r="M159">
        <f>M158+A159</f>
        <v>0</v>
      </c>
      <c r="N159" t="s">
        <v>42</v>
      </c>
    </row>
    <row r="160" spans="1:14" hidden="1">
      <c r="A160">
        <f t="shared" si="4"/>
        <v>0</v>
      </c>
      <c r="B160" s="53" t="s">
        <v>30</v>
      </c>
      <c r="C160" s="12"/>
      <c r="D160" s="12"/>
      <c r="E160" s="12"/>
      <c r="F160" s="12"/>
      <c r="G160" s="12"/>
      <c r="H160" s="856">
        <f>H40</f>
        <v>0</v>
      </c>
      <c r="I160" s="857"/>
      <c r="J160" s="869">
        <v>0</v>
      </c>
      <c r="K160" s="513"/>
      <c r="L160">
        <f t="shared" si="8"/>
        <v>0</v>
      </c>
      <c r="M160">
        <f>M159+A160</f>
        <v>0</v>
      </c>
      <c r="N160" t="s">
        <v>30</v>
      </c>
    </row>
    <row r="161" spans="2:14" ht="13.5" hidden="1" thickBot="1">
      <c r="B161" s="86" t="s">
        <v>26</v>
      </c>
      <c r="C161" s="86"/>
      <c r="D161" s="86"/>
      <c r="E161" s="86"/>
      <c r="F161" s="86"/>
      <c r="G161" s="86"/>
      <c r="H161" s="878">
        <f>SUM(H144:I156)</f>
        <v>0</v>
      </c>
      <c r="I161" s="879"/>
      <c r="J161" s="878">
        <f>SUM(J144:K156)</f>
        <v>0</v>
      </c>
      <c r="K161" s="879"/>
      <c r="L161">
        <f t="shared" si="8"/>
        <v>0</v>
      </c>
      <c r="M161">
        <f>M160+A161</f>
        <v>0</v>
      </c>
    </row>
    <row r="162" spans="2:14" ht="13.5" hidden="1" thickTop="1">
      <c r="L162">
        <f t="shared" si="8"/>
        <v>0</v>
      </c>
      <c r="M162">
        <f>M161+A162</f>
        <v>0</v>
      </c>
    </row>
    <row r="163" spans="2:14" hidden="1"/>
    <row r="164" spans="2:14" hidden="1">
      <c r="L164">
        <f>MAX(L145:L162)</f>
        <v>0</v>
      </c>
      <c r="M164">
        <v>1</v>
      </c>
      <c r="N164" t="str">
        <f t="shared" ref="N164:N169" si="9">IF(M164&gt;$L$164," ",VLOOKUP(M164,L145:O162,3,FALSE))</f>
        <v xml:space="preserve"> </v>
      </c>
    </row>
    <row r="165" spans="2:14" hidden="1">
      <c r="M165">
        <v>2</v>
      </c>
      <c r="N165" t="str">
        <f t="shared" si="9"/>
        <v xml:space="preserve"> </v>
      </c>
    </row>
    <row r="166" spans="2:14" hidden="1">
      <c r="M166">
        <v>3</v>
      </c>
      <c r="N166" t="str">
        <f t="shared" si="9"/>
        <v xml:space="preserve"> </v>
      </c>
    </row>
    <row r="167" spans="2:14" hidden="1">
      <c r="M167">
        <v>4</v>
      </c>
      <c r="N167" t="str">
        <f t="shared" si="9"/>
        <v xml:space="preserve"> </v>
      </c>
    </row>
    <row r="168" spans="2:14" hidden="1">
      <c r="M168">
        <v>5</v>
      </c>
      <c r="N168" t="str">
        <f t="shared" si="9"/>
        <v xml:space="preserve"> </v>
      </c>
    </row>
    <row r="169" spans="2:14" hidden="1">
      <c r="M169">
        <v>6</v>
      </c>
      <c r="N169" t="str">
        <f t="shared" si="9"/>
        <v xml:space="preserve"> </v>
      </c>
    </row>
    <row r="170" spans="2:14" hidden="1"/>
    <row r="171" spans="2:14" hidden="1"/>
    <row r="172" spans="2:14" hidden="1"/>
    <row r="173" spans="2:14" hidden="1"/>
    <row r="174" spans="2:14" hidden="1"/>
    <row r="175" spans="2:14" hidden="1"/>
    <row r="176" spans="2:14" hidden="1"/>
    <row r="177" spans="2:12" hidden="1"/>
    <row r="179" spans="2:12">
      <c r="D179" s="413" t="s">
        <v>676</v>
      </c>
    </row>
    <row r="181" spans="2:12">
      <c r="D181" s="413" t="s">
        <v>678</v>
      </c>
    </row>
    <row r="182" spans="2:12">
      <c r="E182" s="415">
        <f>C83-1</f>
        <v>2010</v>
      </c>
      <c r="F182" s="417">
        <f>C83</f>
        <v>2011</v>
      </c>
      <c r="G182" s="415">
        <f>C84</f>
        <v>2012</v>
      </c>
      <c r="H182" s="415">
        <f>C85</f>
        <v>2013</v>
      </c>
      <c r="I182" s="415">
        <f>C86</f>
        <v>2014</v>
      </c>
      <c r="J182" s="415">
        <f>C87</f>
        <v>2015</v>
      </c>
      <c r="K182" s="415">
        <f>C88</f>
        <v>2016</v>
      </c>
      <c r="L182" s="465">
        <f>E182-1</f>
        <v>2009</v>
      </c>
    </row>
    <row r="183" spans="2:12">
      <c r="E183" s="474" t="s">
        <v>710</v>
      </c>
      <c r="F183" s="418" t="s">
        <v>677</v>
      </c>
      <c r="G183" s="416" t="s">
        <v>677</v>
      </c>
      <c r="H183" s="416" t="s">
        <v>677</v>
      </c>
      <c r="I183" s="416" t="s">
        <v>677</v>
      </c>
      <c r="J183" s="416" t="s">
        <v>677</v>
      </c>
      <c r="K183" s="416" t="s">
        <v>677</v>
      </c>
      <c r="L183" s="474" t="str">
        <f>E183</f>
        <v>(chiffres réels)</v>
      </c>
    </row>
    <row r="184" spans="2:12">
      <c r="B184" s="853" t="s">
        <v>679</v>
      </c>
      <c r="C184" s="853"/>
      <c r="D184" s="853"/>
      <c r="E184" s="428" t="e">
        <f>'Chiffres reconvertis1'!H6/'Chiffres reconvertis1'!E6-1</f>
        <v>#DIV/0!</v>
      </c>
      <c r="F184" s="419" t="e">
        <f>E184</f>
        <v>#DIV/0!</v>
      </c>
      <c r="G184" s="419" t="e">
        <f>F184</f>
        <v>#DIV/0!</v>
      </c>
      <c r="H184" s="419" t="e">
        <f t="shared" ref="H184:K185" si="10">G184</f>
        <v>#DIV/0!</v>
      </c>
      <c r="I184" s="419" t="e">
        <f t="shared" si="10"/>
        <v>#DIV/0!</v>
      </c>
      <c r="J184" s="419" t="e">
        <f t="shared" si="10"/>
        <v>#DIV/0!</v>
      </c>
      <c r="K184" s="466" t="e">
        <f t="shared" si="10"/>
        <v>#DIV/0!</v>
      </c>
      <c r="L184" s="469" t="e">
        <f>'Chiffres reconvertis1'!E6/'Chiffres reconvertis1'!D6-1</f>
        <v>#DIV/0!</v>
      </c>
    </row>
    <row r="185" spans="2:12">
      <c r="B185" s="860" t="s">
        <v>680</v>
      </c>
      <c r="C185" s="861"/>
      <c r="D185" s="862"/>
      <c r="E185" s="444" t="e">
        <f>'Chiffres reconvertis1'!H28/'Chiffres reconvertis1'!E28-1</f>
        <v>#DIV/0!</v>
      </c>
      <c r="F185" s="419" t="e">
        <f>E185</f>
        <v>#DIV/0!</v>
      </c>
      <c r="G185" s="419" t="e">
        <f>F185</f>
        <v>#DIV/0!</v>
      </c>
      <c r="H185" s="419" t="e">
        <f t="shared" si="10"/>
        <v>#DIV/0!</v>
      </c>
      <c r="I185" s="419" t="e">
        <f t="shared" si="10"/>
        <v>#DIV/0!</v>
      </c>
      <c r="J185" s="419" t="e">
        <f t="shared" si="10"/>
        <v>#DIV/0!</v>
      </c>
      <c r="K185" s="466" t="e">
        <f t="shared" si="10"/>
        <v>#DIV/0!</v>
      </c>
      <c r="L185" s="469" t="e">
        <f>'Chiffres reconvertis1'!E28/'Chiffres reconvertis1'!D28-1</f>
        <v>#DIV/0!</v>
      </c>
    </row>
    <row r="186" spans="2:12">
      <c r="B186" s="848"/>
      <c r="C186" s="848"/>
      <c r="D186" s="849"/>
      <c r="E186" s="430"/>
      <c r="F186" s="414"/>
      <c r="G186" s="414"/>
      <c r="H186" s="414"/>
      <c r="I186" s="414"/>
      <c r="J186" s="414"/>
      <c r="K186" s="454"/>
      <c r="L186" s="470"/>
    </row>
    <row r="187" spans="2:12">
      <c r="E187" s="431"/>
      <c r="L187" s="473"/>
    </row>
    <row r="188" spans="2:12">
      <c r="B188" s="413" t="s">
        <v>681</v>
      </c>
      <c r="E188" s="429" t="e">
        <f>'Chiffres reconvertis1'!H7/'Chiffres reconvertis1'!H6</f>
        <v>#DIV/0!</v>
      </c>
      <c r="F188" s="420" t="e">
        <f t="shared" ref="F188:K188" si="11">E188</f>
        <v>#DIV/0!</v>
      </c>
      <c r="G188" s="420" t="e">
        <f t="shared" si="11"/>
        <v>#DIV/0!</v>
      </c>
      <c r="H188" s="420" t="e">
        <f t="shared" si="11"/>
        <v>#DIV/0!</v>
      </c>
      <c r="I188" s="420" t="e">
        <f t="shared" si="11"/>
        <v>#DIV/0!</v>
      </c>
      <c r="J188" s="420" t="e">
        <f t="shared" si="11"/>
        <v>#DIV/0!</v>
      </c>
      <c r="K188" s="467" t="e">
        <f t="shared" si="11"/>
        <v>#DIV/0!</v>
      </c>
      <c r="L188" s="471" t="e">
        <f>'Chiffres reconvertis1'!E7/'Chiffres reconvertis1'!E6</f>
        <v>#DIV/0!</v>
      </c>
    </row>
    <row r="189" spans="2:12">
      <c r="B189" s="413"/>
      <c r="E189" s="433"/>
      <c r="F189" s="434"/>
      <c r="G189" s="434"/>
      <c r="H189" s="434"/>
      <c r="I189" s="434"/>
      <c r="J189" s="434"/>
      <c r="K189" s="435"/>
      <c r="L189" s="473"/>
    </row>
    <row r="190" spans="2:12">
      <c r="B190" s="413" t="s">
        <v>694</v>
      </c>
      <c r="E190" s="433" t="e">
        <f>'Chiffres reconvertis2'!F8/'Chiffres reconvertis1'!$H$6</f>
        <v>#DIV/0!</v>
      </c>
      <c r="F190" s="448" t="e">
        <f t="shared" ref="F190:K194" si="12">E190</f>
        <v>#DIV/0!</v>
      </c>
      <c r="G190" s="448" t="e">
        <f t="shared" si="12"/>
        <v>#DIV/0!</v>
      </c>
      <c r="H190" s="448" t="e">
        <f t="shared" si="12"/>
        <v>#DIV/0!</v>
      </c>
      <c r="I190" s="448" t="e">
        <f t="shared" si="12"/>
        <v>#DIV/0!</v>
      </c>
      <c r="J190" s="448" t="e">
        <f t="shared" si="12"/>
        <v>#DIV/0!</v>
      </c>
      <c r="K190" s="468" t="e">
        <f t="shared" si="12"/>
        <v>#DIV/0!</v>
      </c>
      <c r="L190" s="472" t="e">
        <f>'Chiffres reconvertis2'!E8/'Chiffres reconvertis1'!E6</f>
        <v>#DIV/0!</v>
      </c>
    </row>
    <row r="191" spans="2:12">
      <c r="B191" s="413" t="s">
        <v>58</v>
      </c>
      <c r="E191" s="433" t="e">
        <f>'Chiffres reconvertis2'!F9/'Chiffres reconvertis1'!$H$6</f>
        <v>#DIV/0!</v>
      </c>
      <c r="F191" s="448" t="e">
        <f>E191</f>
        <v>#DIV/0!</v>
      </c>
      <c r="G191" s="448" t="e">
        <f t="shared" si="12"/>
        <v>#DIV/0!</v>
      </c>
      <c r="H191" s="448" t="e">
        <f t="shared" si="12"/>
        <v>#DIV/0!</v>
      </c>
      <c r="I191" s="448" t="e">
        <f t="shared" si="12"/>
        <v>#DIV/0!</v>
      </c>
      <c r="J191" s="448" t="e">
        <f t="shared" si="12"/>
        <v>#DIV/0!</v>
      </c>
      <c r="K191" s="468" t="e">
        <f t="shared" si="12"/>
        <v>#DIV/0!</v>
      </c>
      <c r="L191" s="472" t="e">
        <f>'Chiffres reconvertis2'!E9/'Chiffres reconvertis1'!E6</f>
        <v>#DIV/0!</v>
      </c>
    </row>
    <row r="192" spans="2:12">
      <c r="B192" s="413" t="s">
        <v>695</v>
      </c>
      <c r="E192" s="433" t="e">
        <f>SUM('Chiffres reconvertis2'!F10:F13)/'Chiffres reconvertis1'!$H$6</f>
        <v>#DIV/0!</v>
      </c>
      <c r="F192" s="448" t="e">
        <f>E192</f>
        <v>#DIV/0!</v>
      </c>
      <c r="G192" s="448" t="e">
        <f t="shared" si="12"/>
        <v>#DIV/0!</v>
      </c>
      <c r="H192" s="448" t="e">
        <f t="shared" si="12"/>
        <v>#DIV/0!</v>
      </c>
      <c r="I192" s="448" t="e">
        <f t="shared" si="12"/>
        <v>#DIV/0!</v>
      </c>
      <c r="J192" s="448" t="e">
        <f t="shared" si="12"/>
        <v>#DIV/0!</v>
      </c>
      <c r="K192" s="468" t="e">
        <f t="shared" si="12"/>
        <v>#DIV/0!</v>
      </c>
      <c r="L192" s="472" t="e">
        <f>SUM('Chiffres reconvertis2'!E10:E13)/'Chiffres reconvertis1'!E6</f>
        <v>#DIV/0!</v>
      </c>
    </row>
    <row r="193" spans="2:12">
      <c r="B193" s="413" t="s">
        <v>696</v>
      </c>
      <c r="E193" s="433" t="e">
        <f>projections!J16/'Chiffres reconvertis1'!H6</f>
        <v>#DIV/0!</v>
      </c>
      <c r="F193" s="448" t="e">
        <f>E193</f>
        <v>#DIV/0!</v>
      </c>
      <c r="G193" s="448" t="e">
        <f t="shared" si="12"/>
        <v>#DIV/0!</v>
      </c>
      <c r="H193" s="448" t="e">
        <f t="shared" si="12"/>
        <v>#DIV/0!</v>
      </c>
      <c r="I193" s="448" t="e">
        <f t="shared" si="12"/>
        <v>#DIV/0!</v>
      </c>
      <c r="J193" s="448" t="e">
        <f t="shared" si="12"/>
        <v>#DIV/0!</v>
      </c>
      <c r="K193" s="468" t="e">
        <f t="shared" si="12"/>
        <v>#DIV/0!</v>
      </c>
      <c r="L193" s="472" t="e">
        <f>(SUM('Chiffres reconvertis2'!E30:E36)-'Chiffres reconvertis2'!E33)/'Chiffres reconvertis1'!E6</f>
        <v>#DIV/0!</v>
      </c>
    </row>
    <row r="194" spans="2:12">
      <c r="B194" s="413" t="s">
        <v>701</v>
      </c>
      <c r="E194" s="433" t="e">
        <f>'Cpte d''exploit. emprunteur'!F40/'Cpte d''exploit. emprunteur'!F38</f>
        <v>#DIV/0!</v>
      </c>
      <c r="F194" s="451" t="e">
        <f>E194</f>
        <v>#DIV/0!</v>
      </c>
      <c r="G194" s="451" t="e">
        <f t="shared" si="12"/>
        <v>#DIV/0!</v>
      </c>
      <c r="H194" s="451" t="e">
        <f t="shared" si="12"/>
        <v>#DIV/0!</v>
      </c>
      <c r="I194" s="451" t="e">
        <f t="shared" si="12"/>
        <v>#DIV/0!</v>
      </c>
      <c r="J194" s="451" t="e">
        <f t="shared" si="12"/>
        <v>#DIV/0!</v>
      </c>
      <c r="K194" s="468" t="e">
        <f t="shared" si="12"/>
        <v>#DIV/0!</v>
      </c>
      <c r="L194" s="475" t="e">
        <f>'Cpte d''exploit. emprunteur'!E40/'Cpte d''exploit. emprunteur'!E38</f>
        <v>#DIV/0!</v>
      </c>
    </row>
    <row r="195" spans="2:12">
      <c r="B195" s="436" t="s">
        <v>689</v>
      </c>
      <c r="C195" s="442">
        <f>MAX('Requête de garantie entreprise'!J285,'Requête de garantie entreprise'!J267,'Requête de garantie entreprise'!M303:M311)</f>
        <v>0</v>
      </c>
      <c r="D195" s="436" t="s">
        <v>690</v>
      </c>
      <c r="E195" s="436"/>
      <c r="F195" s="436"/>
      <c r="G195" s="436"/>
      <c r="H195" s="436"/>
      <c r="I195" s="436"/>
      <c r="J195" s="436"/>
      <c r="K195" s="436"/>
      <c r="L195" s="464"/>
    </row>
    <row r="196" spans="2:12">
      <c r="B196" s="437" t="s">
        <v>687</v>
      </c>
      <c r="C196" s="438">
        <f>MAX('Requête de garantie entreprise'!P285,'Requête de garantie entreprise'!P267,'Requête de garantie entreprise'!O303:P311)/12</f>
        <v>0</v>
      </c>
      <c r="D196" s="2" t="s">
        <v>691</v>
      </c>
      <c r="E196" s="2">
        <v>1</v>
      </c>
      <c r="F196" s="2">
        <v>2</v>
      </c>
      <c r="G196" s="2">
        <v>3</v>
      </c>
      <c r="H196" s="2">
        <v>4</v>
      </c>
      <c r="I196" s="2">
        <v>5</v>
      </c>
      <c r="J196" s="2">
        <v>6</v>
      </c>
      <c r="K196" s="2"/>
    </row>
    <row r="197" spans="2:12">
      <c r="B197" s="2" t="s">
        <v>688</v>
      </c>
      <c r="C197" s="443">
        <f>MAX('Requête de garantie entreprise'!M285,'Requête de garantie entreprise'!M267,'Requête de garantie entreprise'!N303:N311)</f>
        <v>0</v>
      </c>
      <c r="D197" s="2">
        <f>C83-1</f>
        <v>2010</v>
      </c>
      <c r="E197" s="2">
        <f t="shared" ref="E197:J197" si="13">D197+1</f>
        <v>2011</v>
      </c>
      <c r="F197" s="2">
        <f t="shared" si="13"/>
        <v>2012</v>
      </c>
      <c r="G197" s="2">
        <f t="shared" si="13"/>
        <v>2013</v>
      </c>
      <c r="H197" s="2">
        <f t="shared" si="13"/>
        <v>2014</v>
      </c>
      <c r="I197" s="2">
        <f t="shared" si="13"/>
        <v>2015</v>
      </c>
      <c r="J197" s="2">
        <f t="shared" si="13"/>
        <v>2016</v>
      </c>
      <c r="K197" s="2"/>
    </row>
    <row r="198" spans="2:12">
      <c r="C198" s="48" t="s">
        <v>686</v>
      </c>
      <c r="D198" s="432"/>
      <c r="E198" s="432">
        <f t="shared" ref="E198:J198" si="14">D202</f>
        <v>0</v>
      </c>
      <c r="F198" s="432" t="e">
        <f t="shared" si="14"/>
        <v>#DIV/0!</v>
      </c>
      <c r="G198" s="432" t="e">
        <f t="shared" si="14"/>
        <v>#DIV/0!</v>
      </c>
      <c r="H198" s="432" t="e">
        <f t="shared" si="14"/>
        <v>#DIV/0!</v>
      </c>
      <c r="I198" s="432" t="e">
        <f t="shared" si="14"/>
        <v>#DIV/0!</v>
      </c>
      <c r="J198" s="432" t="e">
        <f t="shared" si="14"/>
        <v>#DIV/0!</v>
      </c>
    </row>
    <row r="199" spans="2:12">
      <c r="C199" t="s">
        <v>682</v>
      </c>
      <c r="D199" s="432"/>
      <c r="E199" s="445" t="e">
        <f>IF($C$196&gt;=E196,$D$202*C197,-PMT($C$197,$C$195-$C$196,$D$202))</f>
        <v>#DIV/0!</v>
      </c>
      <c r="F199" s="445">
        <f>IF(F196&gt;$C$195,0,IF(F196&gt;$C$196,-PMT($C$197,$C$195-$C$196,$D$202),F198*$C$197))</f>
        <v>0</v>
      </c>
      <c r="G199" s="445">
        <f>IF(G196&gt;$C$195,0,IF(G196&gt;$C$196,-PMT($C$197,$C$195-$C$196,$D$202),G198*$C$197))</f>
        <v>0</v>
      </c>
      <c r="H199" s="445">
        <f>IF(H196&gt;$C$195,0,IF(H196&gt;$C$196,-PMT($C$197,$C$195-$C$196,$D$202),H198*$C$197))</f>
        <v>0</v>
      </c>
      <c r="I199" s="445">
        <f>IF(I196&gt;$C$195,0,IF(I196&gt;$C$196,-PMT($C$197,$C$195-$C$196,$D$202),I198*$C$197))</f>
        <v>0</v>
      </c>
      <c r="J199" s="445">
        <f>IF(J196&gt;$C$195,0,IF(J196&gt;$C$196,-PMT($C$197,$C$195-$C$196,$D$202),J198*$C$197))</f>
        <v>0</v>
      </c>
    </row>
    <row r="200" spans="2:12">
      <c r="C200" t="s">
        <v>683</v>
      </c>
      <c r="D200" s="432"/>
      <c r="E200" s="432" t="e">
        <f t="shared" ref="E200:J200" si="15">E199-E201</f>
        <v>#DIV/0!</v>
      </c>
      <c r="F200" s="432" t="e">
        <f t="shared" si="15"/>
        <v>#DIV/0!</v>
      </c>
      <c r="G200" s="432" t="e">
        <f t="shared" si="15"/>
        <v>#DIV/0!</v>
      </c>
      <c r="H200" s="432" t="e">
        <f t="shared" si="15"/>
        <v>#DIV/0!</v>
      </c>
      <c r="I200" s="432" t="e">
        <f t="shared" si="15"/>
        <v>#DIV/0!</v>
      </c>
      <c r="J200" s="432" t="e">
        <f t="shared" si="15"/>
        <v>#DIV/0!</v>
      </c>
    </row>
    <row r="201" spans="2:12">
      <c r="C201" t="s">
        <v>684</v>
      </c>
      <c r="D201" s="432"/>
      <c r="E201" s="432">
        <f t="shared" ref="E201:J201" si="16">E198*$C$197</f>
        <v>0</v>
      </c>
      <c r="F201" s="432" t="e">
        <f t="shared" si="16"/>
        <v>#DIV/0!</v>
      </c>
      <c r="G201" s="432" t="e">
        <f t="shared" si="16"/>
        <v>#DIV/0!</v>
      </c>
      <c r="H201" s="432" t="e">
        <f t="shared" si="16"/>
        <v>#DIV/0!</v>
      </c>
      <c r="I201" s="432" t="e">
        <f t="shared" si="16"/>
        <v>#DIV/0!</v>
      </c>
      <c r="J201" s="432" t="e">
        <f t="shared" si="16"/>
        <v>#DIV/0!</v>
      </c>
    </row>
    <row r="202" spans="2:12">
      <c r="C202" t="s">
        <v>685</v>
      </c>
      <c r="D202" s="432">
        <f>projections!$K$19</f>
        <v>0</v>
      </c>
      <c r="E202" s="432" t="e">
        <f t="shared" ref="E202:J202" si="17">E198-E200</f>
        <v>#DIV/0!</v>
      </c>
      <c r="F202" s="432" t="e">
        <f t="shared" si="17"/>
        <v>#DIV/0!</v>
      </c>
      <c r="G202" s="432" t="e">
        <f t="shared" si="17"/>
        <v>#DIV/0!</v>
      </c>
      <c r="H202" s="432" t="e">
        <f t="shared" si="17"/>
        <v>#DIV/0!</v>
      </c>
      <c r="I202" s="432" t="e">
        <f t="shared" si="17"/>
        <v>#DIV/0!</v>
      </c>
      <c r="J202" s="432" t="e">
        <f t="shared" si="17"/>
        <v>#DIV/0!</v>
      </c>
    </row>
  </sheetData>
  <sheetProtection password="83D3" sheet="1" objects="1" scenarios="1" formatCells="0" formatColumns="0" formatRows="0"/>
  <protectedRanges>
    <protectedRange sqref="H79:I79" name="Range18"/>
    <protectedRange sqref="F194:K194" name="Range17"/>
    <protectedRange sqref="H78:I78" name="Range15"/>
    <protectedRange sqref="H78:I78" name="Range13"/>
    <protectedRange sqref="H70:I74" name="Range10"/>
    <protectedRange sqref="H48:H56" name="Range8"/>
    <protectedRange sqref="G18" name="Range5"/>
    <protectedRange sqref="H26:I40 H145:I160" name="Range6"/>
    <protectedRange sqref="G14" name="Range4"/>
    <protectedRange sqref="G21" name="Range7"/>
    <protectedRange sqref="H60:I64" name="Range9"/>
    <protectedRange sqref="H11:H13" name="Range12"/>
    <protectedRange sqref="F184:K194" name="Range14"/>
    <protectedRange sqref="F190:K193" name="Range16"/>
  </protectedRanges>
  <mergeCells count="162">
    <mergeCell ref="H161:I161"/>
    <mergeCell ref="J161:K161"/>
    <mergeCell ref="H158:I158"/>
    <mergeCell ref="H159:I159"/>
    <mergeCell ref="H160:I160"/>
    <mergeCell ref="J160:K160"/>
    <mergeCell ref="H154:I154"/>
    <mergeCell ref="J154:K154"/>
    <mergeCell ref="B155:G155"/>
    <mergeCell ref="H155:I155"/>
    <mergeCell ref="J155:K155"/>
    <mergeCell ref="B156:G156"/>
    <mergeCell ref="H156:I156"/>
    <mergeCell ref="J156:K156"/>
    <mergeCell ref="H153:I153"/>
    <mergeCell ref="J153:K153"/>
    <mergeCell ref="J144:K144"/>
    <mergeCell ref="J148:K148"/>
    <mergeCell ref="B149:G149"/>
    <mergeCell ref="H149:I149"/>
    <mergeCell ref="J149:K149"/>
    <mergeCell ref="B150:G150"/>
    <mergeCell ref="H150:I150"/>
    <mergeCell ref="J150:K150"/>
    <mergeCell ref="J145:K145"/>
    <mergeCell ref="B146:G146"/>
    <mergeCell ref="H146:I146"/>
    <mergeCell ref="J146:K146"/>
    <mergeCell ref="B147:G147"/>
    <mergeCell ref="H147:I147"/>
    <mergeCell ref="J147:K147"/>
    <mergeCell ref="H145:I145"/>
    <mergeCell ref="H34:I34"/>
    <mergeCell ref="H62:I62"/>
    <mergeCell ref="H40:I40"/>
    <mergeCell ref="H72:I72"/>
    <mergeCell ref="H61:I61"/>
    <mergeCell ref="J151:K151"/>
    <mergeCell ref="B152:G152"/>
    <mergeCell ref="H152:I152"/>
    <mergeCell ref="J152:K152"/>
    <mergeCell ref="H79:I79"/>
    <mergeCell ref="B34:G34"/>
    <mergeCell ref="H144:I144"/>
    <mergeCell ref="H36:I36"/>
    <mergeCell ref="H82:I82"/>
    <mergeCell ref="H83:I83"/>
    <mergeCell ref="H69:I69"/>
    <mergeCell ref="H35:I35"/>
    <mergeCell ref="H86:I86"/>
    <mergeCell ref="F85:G85"/>
    <mergeCell ref="D83:E83"/>
    <mergeCell ref="F83:G83"/>
    <mergeCell ref="D85:E85"/>
    <mergeCell ref="D82:E82"/>
    <mergeCell ref="F82:G82"/>
    <mergeCell ref="D84:E84"/>
    <mergeCell ref="F84:G84"/>
    <mergeCell ref="D86:E86"/>
    <mergeCell ref="F86:G86"/>
    <mergeCell ref="H88:I88"/>
    <mergeCell ref="H89:I89"/>
    <mergeCell ref="H39:I39"/>
    <mergeCell ref="B35:G35"/>
    <mergeCell ref="H73:I73"/>
    <mergeCell ref="H37:I37"/>
    <mergeCell ref="B2:G2"/>
    <mergeCell ref="B3:G3"/>
    <mergeCell ref="B4:G4"/>
    <mergeCell ref="B5:G5"/>
    <mergeCell ref="B20:G20"/>
    <mergeCell ref="H59:I59"/>
    <mergeCell ref="B21:E21"/>
    <mergeCell ref="H41:I41"/>
    <mergeCell ref="B36:G36"/>
    <mergeCell ref="B37:G37"/>
    <mergeCell ref="B6:G6"/>
    <mergeCell ref="B7:G7"/>
    <mergeCell ref="B8:G8"/>
    <mergeCell ref="B15:G15"/>
    <mergeCell ref="B16:G16"/>
    <mergeCell ref="B17:G17"/>
    <mergeCell ref="B9:G9"/>
    <mergeCell ref="B10:G10"/>
    <mergeCell ref="B11:G11"/>
    <mergeCell ref="B12:G12"/>
    <mergeCell ref="B33:G33"/>
    <mergeCell ref="B26:G26"/>
    <mergeCell ref="B27:G27"/>
    <mergeCell ref="B32:G32"/>
    <mergeCell ref="B30:G30"/>
    <mergeCell ref="B31:G31"/>
    <mergeCell ref="B29:G29"/>
    <mergeCell ref="H30:I30"/>
    <mergeCell ref="B19:G19"/>
    <mergeCell ref="B22:G22"/>
    <mergeCell ref="B23:G23"/>
    <mergeCell ref="B24:G24"/>
    <mergeCell ref="B25:G25"/>
    <mergeCell ref="B28:G28"/>
    <mergeCell ref="J26:K26"/>
    <mergeCell ref="J27:K27"/>
    <mergeCell ref="H31:I31"/>
    <mergeCell ref="J29:K29"/>
    <mergeCell ref="J30:K30"/>
    <mergeCell ref="H29:I29"/>
    <mergeCell ref="H2:K2"/>
    <mergeCell ref="H22:I22"/>
    <mergeCell ref="H25:I25"/>
    <mergeCell ref="J25:K25"/>
    <mergeCell ref="H28:I28"/>
    <mergeCell ref="J31:K31"/>
    <mergeCell ref="H26:I26"/>
    <mergeCell ref="H27:I27"/>
    <mergeCell ref="H32:I32"/>
    <mergeCell ref="H33:I33"/>
    <mergeCell ref="J34:K34"/>
    <mergeCell ref="J32:K32"/>
    <mergeCell ref="J33:K33"/>
    <mergeCell ref="J35:K35"/>
    <mergeCell ref="J28:K28"/>
    <mergeCell ref="H84:I84"/>
    <mergeCell ref="H85:I85"/>
    <mergeCell ref="J36:K36"/>
    <mergeCell ref="J37:K37"/>
    <mergeCell ref="H38:I38"/>
    <mergeCell ref="H60:I60"/>
    <mergeCell ref="H64:I64"/>
    <mergeCell ref="H63:I63"/>
    <mergeCell ref="H74:I74"/>
    <mergeCell ref="H70:I70"/>
    <mergeCell ref="H71:I71"/>
    <mergeCell ref="H66:I66"/>
    <mergeCell ref="H76:I76"/>
    <mergeCell ref="J38:K38"/>
    <mergeCell ref="J39:K39"/>
    <mergeCell ref="J41:K41"/>
    <mergeCell ref="J40:K40"/>
    <mergeCell ref="L78:M78"/>
    <mergeCell ref="B186:D186"/>
    <mergeCell ref="H78:I78"/>
    <mergeCell ref="H90:I90"/>
    <mergeCell ref="D88:E88"/>
    <mergeCell ref="D89:E89"/>
    <mergeCell ref="D90:E90"/>
    <mergeCell ref="F88:G88"/>
    <mergeCell ref="F89:G89"/>
    <mergeCell ref="F90:G90"/>
    <mergeCell ref="H87:I87"/>
    <mergeCell ref="B184:D184"/>
    <mergeCell ref="B148:G148"/>
    <mergeCell ref="H148:I148"/>
    <mergeCell ref="B151:G151"/>
    <mergeCell ref="H151:I151"/>
    <mergeCell ref="B185:D185"/>
    <mergeCell ref="D87:E87"/>
    <mergeCell ref="F87:G87"/>
    <mergeCell ref="B143:G143"/>
    <mergeCell ref="B144:G144"/>
    <mergeCell ref="B145:G145"/>
    <mergeCell ref="B154:G154"/>
    <mergeCell ref="B153:G153"/>
  </mergeCells>
  <phoneticPr fontId="0" type="noConversion"/>
  <pageMargins left="0.49" right="0.7" top="0.75" bottom="0.75" header="0.3" footer="0.3"/>
  <pageSetup orientation="landscape" horizontalDpi="4294967293" r:id="rId1"/>
</worksheet>
</file>

<file path=xl/worksheets/sheet9.xml><?xml version="1.0" encoding="utf-8"?>
<worksheet xmlns="http://schemas.openxmlformats.org/spreadsheetml/2006/main" xmlns:r="http://schemas.openxmlformats.org/officeDocument/2006/relationships">
  <sheetPr enableFormatConditionsCalculation="0">
    <tabColor indexed="14"/>
  </sheetPr>
  <dimension ref="A1:H46"/>
  <sheetViews>
    <sheetView topLeftCell="A16" workbookViewId="0">
      <selection activeCell="J32" sqref="J32"/>
    </sheetView>
  </sheetViews>
  <sheetFormatPr defaultRowHeight="12.75"/>
  <cols>
    <col min="1" max="1" width="33.42578125" customWidth="1"/>
    <col min="2" max="2" width="12.28515625" customWidth="1"/>
    <col min="3" max="3" width="10.7109375" customWidth="1"/>
    <col min="4" max="4" width="11" customWidth="1"/>
    <col min="5" max="5" width="12.28515625" customWidth="1"/>
    <col min="6" max="6" width="12.85546875" customWidth="1"/>
    <col min="8" max="8" width="12.85546875" bestFit="1" customWidth="1"/>
  </cols>
  <sheetData>
    <row r="1" spans="1:8">
      <c r="A1" s="7"/>
      <c r="B1" s="843">
        <f>'Données emprunteur'!H2</f>
        <v>0</v>
      </c>
      <c r="C1" s="843"/>
      <c r="D1" s="843"/>
      <c r="E1" s="843"/>
      <c r="F1" s="843"/>
    </row>
    <row r="2" spans="1:8">
      <c r="A2" s="7"/>
      <c r="B2" s="843" t="s">
        <v>509</v>
      </c>
      <c r="C2" s="843"/>
      <c r="D2" s="843"/>
      <c r="E2" s="843"/>
      <c r="F2" s="843"/>
    </row>
    <row r="3" spans="1:8">
      <c r="A3" s="7"/>
      <c r="B3" s="844" t="str">
        <f>CONCATENATE("("," En ",'Données emprunteur'!H14,")")</f>
        <v>( En Gourdes)</v>
      </c>
      <c r="C3" s="845"/>
      <c r="D3" s="845"/>
      <c r="E3" s="845"/>
      <c r="F3" s="845"/>
    </row>
    <row r="4" spans="1:8">
      <c r="A4" s="7"/>
      <c r="B4" s="7">
        <f>C4-1</f>
        <v>2006</v>
      </c>
      <c r="C4" s="7">
        <f>D4-1</f>
        <v>2007</v>
      </c>
      <c r="D4" s="7">
        <f>E4-1</f>
        <v>2008</v>
      </c>
      <c r="E4" s="7">
        <f>F4-1</f>
        <v>2009</v>
      </c>
      <c r="F4" s="7">
        <f>'Données emprunteur'!H11</f>
        <v>2010</v>
      </c>
    </row>
    <row r="5" spans="1:8" hidden="1">
      <c r="A5" s="7" t="s">
        <v>625</v>
      </c>
      <c r="B5" s="7">
        <f>IF('Données emprunteur'!$H$14&lt;&gt;'Données emprunteur'!$H$18,VLOOKUP(B4,'Données économ'!$C$4:$F$30,3,FALSE),1)</f>
        <v>39.130000000000003</v>
      </c>
      <c r="C5" s="7">
        <f>IF('Données emprunteur'!$H$14&lt;&gt;'Données emprunteur'!$H$18,VLOOKUP(C4,'Données économ'!$C$4:$F$30,3,FALSE),1)</f>
        <v>35.758200000000002</v>
      </c>
      <c r="D5" s="7">
        <f>IF('Données emprunteur'!$H$14&lt;&gt;'Données emprunteur'!$H$18,VLOOKUP(D4,'Données économ'!$C$4:$F$30,3,FALSE),1)</f>
        <v>39.953499999999998</v>
      </c>
      <c r="E5" s="7">
        <f>IF('Données emprunteur'!$H$14&lt;&gt;'Données emprunteur'!$H$18,VLOOKUP(E4,'Données économ'!$C$4:$F$30,3,FALSE),1)</f>
        <v>41.773699999999998</v>
      </c>
      <c r="F5" s="7">
        <f>IF('Données emprunteur'!$H$14&lt;&gt;'Données emprunteur'!$H$18,VLOOKUP(F4,'Données économ'!$C$4:$F$30,3,FALSE),1)</f>
        <v>39.9405</v>
      </c>
    </row>
    <row r="6" spans="1:8">
      <c r="A6" s="7" t="s">
        <v>510</v>
      </c>
      <c r="B6" s="59">
        <v>0</v>
      </c>
      <c r="C6" s="59">
        <v>0</v>
      </c>
      <c r="D6" s="59">
        <v>0</v>
      </c>
      <c r="E6" s="59">
        <v>0</v>
      </c>
      <c r="F6" s="59">
        <v>0</v>
      </c>
    </row>
    <row r="7" spans="1:8">
      <c r="A7" s="7" t="s">
        <v>511</v>
      </c>
      <c r="B7" s="59">
        <v>0</v>
      </c>
      <c r="C7" s="59">
        <v>0</v>
      </c>
      <c r="D7" s="59">
        <v>0</v>
      </c>
      <c r="E7" s="59">
        <v>0</v>
      </c>
      <c r="F7" s="59">
        <v>0</v>
      </c>
    </row>
    <row r="8" spans="1:8">
      <c r="A8" s="7"/>
      <c r="B8" s="61"/>
      <c r="C8" s="61"/>
      <c r="D8" s="61"/>
      <c r="E8" s="61"/>
      <c r="F8" s="62"/>
    </row>
    <row r="9" spans="1:8">
      <c r="A9" s="63" t="s">
        <v>512</v>
      </c>
      <c r="B9" s="64">
        <f>B6-B7</f>
        <v>0</v>
      </c>
      <c r="C9" s="64">
        <f>C6-C7</f>
        <v>0</v>
      </c>
      <c r="D9" s="64">
        <f>D6-D7</f>
        <v>0</v>
      </c>
      <c r="E9" s="64">
        <f>E6-E7</f>
        <v>0</v>
      </c>
      <c r="F9" s="65">
        <f>F6-F7</f>
        <v>0</v>
      </c>
    </row>
    <row r="10" spans="1:8">
      <c r="A10" s="7"/>
      <c r="B10" s="62"/>
      <c r="C10" s="61"/>
      <c r="D10" s="61"/>
      <c r="E10" s="61"/>
      <c r="F10" s="62"/>
    </row>
    <row r="11" spans="1:8">
      <c r="A11" s="23" t="s">
        <v>513</v>
      </c>
      <c r="B11" s="66"/>
      <c r="C11" s="61"/>
      <c r="D11" s="61"/>
      <c r="E11" s="61"/>
      <c r="F11" s="62"/>
    </row>
    <row r="12" spans="1:8">
      <c r="A12" s="7" t="s">
        <v>514</v>
      </c>
      <c r="B12" s="67">
        <v>0</v>
      </c>
      <c r="C12" s="67">
        <v>0</v>
      </c>
      <c r="D12" s="67">
        <v>0</v>
      </c>
      <c r="E12" s="67">
        <v>0</v>
      </c>
      <c r="F12" s="67">
        <v>0</v>
      </c>
      <c r="H12" s="4"/>
    </row>
    <row r="13" spans="1:8">
      <c r="A13" s="7" t="s">
        <v>515</v>
      </c>
      <c r="B13" s="67">
        <v>0</v>
      </c>
      <c r="C13" s="67">
        <v>0</v>
      </c>
      <c r="D13" s="67">
        <v>0</v>
      </c>
      <c r="E13" s="67">
        <v>0</v>
      </c>
      <c r="F13" s="67">
        <v>0</v>
      </c>
    </row>
    <row r="14" spans="1:8">
      <c r="A14" s="7" t="s">
        <v>516</v>
      </c>
      <c r="B14" s="67">
        <v>0</v>
      </c>
      <c r="C14" s="67">
        <v>0</v>
      </c>
      <c r="D14" s="67">
        <v>0</v>
      </c>
      <c r="E14" s="67">
        <v>0</v>
      </c>
      <c r="F14" s="67">
        <v>0</v>
      </c>
    </row>
    <row r="15" spans="1:8">
      <c r="A15" s="36" t="s">
        <v>517</v>
      </c>
      <c r="B15" s="67">
        <v>0</v>
      </c>
      <c r="C15" s="67">
        <v>0</v>
      </c>
      <c r="D15" s="67">
        <v>0</v>
      </c>
      <c r="E15" s="67">
        <v>0</v>
      </c>
      <c r="F15" s="67">
        <v>0</v>
      </c>
    </row>
    <row r="16" spans="1:8">
      <c r="A16" s="7" t="s">
        <v>518</v>
      </c>
      <c r="B16" s="67">
        <v>0</v>
      </c>
      <c r="C16" s="67">
        <v>0</v>
      </c>
      <c r="D16" s="67">
        <v>0</v>
      </c>
      <c r="E16" s="67">
        <v>0</v>
      </c>
      <c r="F16" s="67">
        <v>0</v>
      </c>
    </row>
    <row r="17" spans="1:6">
      <c r="A17" s="7" t="s">
        <v>519</v>
      </c>
      <c r="B17" s="67">
        <v>0</v>
      </c>
      <c r="C17" s="67">
        <v>0</v>
      </c>
      <c r="D17" s="67">
        <v>0</v>
      </c>
      <c r="E17" s="67">
        <v>0</v>
      </c>
      <c r="F17" s="67">
        <v>0</v>
      </c>
    </row>
    <row r="18" spans="1:6">
      <c r="A18" s="7" t="s">
        <v>520</v>
      </c>
      <c r="B18" s="67">
        <v>0</v>
      </c>
      <c r="C18" s="67">
        <v>0</v>
      </c>
      <c r="D18" s="67">
        <v>0</v>
      </c>
      <c r="E18" s="67">
        <v>0</v>
      </c>
      <c r="F18" s="67">
        <v>0</v>
      </c>
    </row>
    <row r="19" spans="1:6">
      <c r="A19" s="7" t="s">
        <v>521</v>
      </c>
      <c r="B19" s="67">
        <v>0</v>
      </c>
      <c r="C19" s="67">
        <v>0</v>
      </c>
      <c r="D19" s="67">
        <v>0</v>
      </c>
      <c r="E19" s="67">
        <v>0</v>
      </c>
      <c r="F19" s="67">
        <v>0</v>
      </c>
    </row>
    <row r="20" spans="1:6">
      <c r="A20" s="7" t="s">
        <v>522</v>
      </c>
      <c r="B20" s="67">
        <v>0</v>
      </c>
      <c r="C20" s="67">
        <v>0</v>
      </c>
      <c r="D20" s="67">
        <v>0</v>
      </c>
      <c r="E20" s="67">
        <v>0</v>
      </c>
      <c r="F20" s="67">
        <v>0</v>
      </c>
    </row>
    <row r="21" spans="1:6">
      <c r="A21" s="7" t="s">
        <v>523</v>
      </c>
      <c r="B21" s="67">
        <v>0</v>
      </c>
      <c r="C21" s="67">
        <v>0</v>
      </c>
      <c r="D21" s="67">
        <v>0</v>
      </c>
      <c r="E21" s="67">
        <v>0</v>
      </c>
      <c r="F21" s="67">
        <v>0</v>
      </c>
    </row>
    <row r="22" spans="1:6">
      <c r="A22" s="7" t="s">
        <v>524</v>
      </c>
      <c r="B22" s="67">
        <v>0</v>
      </c>
      <c r="C22" s="67">
        <v>0</v>
      </c>
      <c r="D22" s="67">
        <v>0</v>
      </c>
      <c r="E22" s="67">
        <v>0</v>
      </c>
      <c r="F22" s="67">
        <v>0</v>
      </c>
    </row>
    <row r="23" spans="1:6">
      <c r="A23" s="7" t="s">
        <v>525</v>
      </c>
      <c r="B23" s="67">
        <v>0</v>
      </c>
      <c r="C23" s="67">
        <v>0</v>
      </c>
      <c r="D23" s="67">
        <v>0</v>
      </c>
      <c r="E23" s="67">
        <v>0</v>
      </c>
      <c r="F23" s="67">
        <v>0</v>
      </c>
    </row>
    <row r="24" spans="1:6">
      <c r="A24" s="7" t="s">
        <v>526</v>
      </c>
      <c r="B24" s="67">
        <v>0</v>
      </c>
      <c r="C24" s="67">
        <v>0</v>
      </c>
      <c r="D24" s="67">
        <v>0</v>
      </c>
      <c r="E24" s="67">
        <v>0</v>
      </c>
      <c r="F24" s="67">
        <v>0</v>
      </c>
    </row>
    <row r="25" spans="1:6">
      <c r="A25" s="7" t="s">
        <v>527</v>
      </c>
      <c r="B25" s="67">
        <v>0</v>
      </c>
      <c r="C25" s="67">
        <v>0</v>
      </c>
      <c r="D25" s="67">
        <v>0</v>
      </c>
      <c r="E25" s="67">
        <v>0</v>
      </c>
      <c r="F25" s="67">
        <v>0</v>
      </c>
    </row>
    <row r="26" spans="1:6">
      <c r="A26" s="7" t="s">
        <v>528</v>
      </c>
      <c r="B26" s="67">
        <v>0</v>
      </c>
      <c r="C26" s="67">
        <v>0</v>
      </c>
      <c r="D26" s="67">
        <v>0</v>
      </c>
      <c r="E26" s="67">
        <v>0</v>
      </c>
      <c r="F26" s="67">
        <v>0</v>
      </c>
    </row>
    <row r="27" spans="1:6">
      <c r="A27" s="7"/>
      <c r="B27" s="61"/>
      <c r="C27" s="61" t="s">
        <v>4</v>
      </c>
      <c r="D27" s="61"/>
      <c r="E27" s="61"/>
      <c r="F27" s="62"/>
    </row>
    <row r="28" spans="1:6">
      <c r="A28" s="63" t="s">
        <v>529</v>
      </c>
      <c r="B28" s="64">
        <f>SUM(B12:B26)</f>
        <v>0</v>
      </c>
      <c r="C28" s="64">
        <f>SUM(C12:C26)</f>
        <v>0</v>
      </c>
      <c r="D28" s="64">
        <f>SUM(D12:D26)</f>
        <v>0</v>
      </c>
      <c r="E28" s="64">
        <f>SUM(E12:E26)</f>
        <v>0</v>
      </c>
      <c r="F28" s="64">
        <f>SUM(F12:F26)</f>
        <v>0</v>
      </c>
    </row>
    <row r="29" spans="1:6">
      <c r="A29" s="7"/>
      <c r="B29" s="61"/>
      <c r="C29" s="61"/>
      <c r="D29" s="61"/>
      <c r="E29" s="61"/>
      <c r="F29" s="68"/>
    </row>
    <row r="30" spans="1:6">
      <c r="A30" s="63" t="s">
        <v>530</v>
      </c>
      <c r="B30" s="64">
        <f>B9-B28</f>
        <v>0</v>
      </c>
      <c r="C30" s="64">
        <f>C9-C28</f>
        <v>0</v>
      </c>
      <c r="D30" s="64">
        <f>D9-D28</f>
        <v>0</v>
      </c>
      <c r="E30" s="64">
        <f>E9-E28</f>
        <v>0</v>
      </c>
      <c r="F30" s="64">
        <f>F9-F28</f>
        <v>0</v>
      </c>
    </row>
    <row r="31" spans="1:6">
      <c r="A31" s="7"/>
      <c r="B31" s="61" t="s">
        <v>4</v>
      </c>
      <c r="C31" s="61"/>
      <c r="D31" s="61"/>
      <c r="E31" s="61"/>
      <c r="F31" s="61"/>
    </row>
    <row r="32" spans="1:6">
      <c r="A32" s="7" t="s">
        <v>531</v>
      </c>
      <c r="B32" s="60">
        <v>0</v>
      </c>
      <c r="C32" s="69">
        <v>0</v>
      </c>
      <c r="D32" s="69">
        <v>0</v>
      </c>
      <c r="E32" s="69">
        <v>0</v>
      </c>
      <c r="F32" s="69">
        <v>0</v>
      </c>
    </row>
    <row r="33" spans="1:8">
      <c r="A33" s="7"/>
      <c r="B33" s="61" t="s">
        <v>4</v>
      </c>
      <c r="C33" s="61">
        <v>0</v>
      </c>
      <c r="D33" s="61"/>
      <c r="E33" s="61"/>
      <c r="F33" s="62"/>
    </row>
    <row r="34" spans="1:8">
      <c r="A34" s="63" t="s">
        <v>532</v>
      </c>
      <c r="B34" s="64">
        <f>B30+B32</f>
        <v>0</v>
      </c>
      <c r="C34" s="64">
        <f>C30+C32</f>
        <v>0</v>
      </c>
      <c r="D34" s="64">
        <f>D30+D32</f>
        <v>0</v>
      </c>
      <c r="E34" s="64">
        <f>E30+E32</f>
        <v>0</v>
      </c>
      <c r="F34" s="65">
        <f>F30+F32</f>
        <v>0</v>
      </c>
    </row>
    <row r="35" spans="1:8">
      <c r="A35" s="7"/>
      <c r="B35" s="61"/>
      <c r="C35" s="61"/>
      <c r="D35" s="61"/>
      <c r="E35" s="61"/>
      <c r="F35" s="62"/>
    </row>
    <row r="36" spans="1:8">
      <c r="A36" s="7" t="s">
        <v>533</v>
      </c>
      <c r="B36" s="67">
        <v>0</v>
      </c>
      <c r="C36" s="67">
        <v>0</v>
      </c>
      <c r="D36" s="67">
        <v>0</v>
      </c>
      <c r="E36" s="67">
        <v>0</v>
      </c>
      <c r="F36" s="67">
        <v>0</v>
      </c>
    </row>
    <row r="37" spans="1:8">
      <c r="A37" s="7"/>
      <c r="B37" s="7"/>
      <c r="C37" s="61"/>
      <c r="D37" s="61"/>
      <c r="E37" s="61"/>
      <c r="F37" s="61"/>
    </row>
    <row r="38" spans="1:8">
      <c r="A38" s="63" t="s">
        <v>24</v>
      </c>
      <c r="B38" s="64">
        <f>B34-B36</f>
        <v>0</v>
      </c>
      <c r="C38" s="64">
        <f>C34-C36</f>
        <v>0</v>
      </c>
      <c r="D38" s="64">
        <f>D34-D36</f>
        <v>0</v>
      </c>
      <c r="E38" s="64">
        <f>E34-E36</f>
        <v>0</v>
      </c>
      <c r="F38" s="64">
        <f>F34-F36</f>
        <v>0</v>
      </c>
      <c r="H38" s="64">
        <f>(SUM(B36:E36)+F36*12/'Données emprunteur'!H13)/'Données emprunteur'!H10</f>
        <v>0</v>
      </c>
    </row>
    <row r="39" spans="1:8">
      <c r="A39" s="7"/>
      <c r="B39" s="61"/>
      <c r="C39" s="61"/>
      <c r="D39" s="61"/>
      <c r="E39" s="61"/>
      <c r="F39" s="61"/>
    </row>
    <row r="40" spans="1:8">
      <c r="A40" s="7" t="s">
        <v>534</v>
      </c>
      <c r="B40" s="60">
        <v>0</v>
      </c>
      <c r="C40" s="69">
        <v>0</v>
      </c>
      <c r="D40" s="69">
        <v>0</v>
      </c>
      <c r="E40" s="69">
        <v>0</v>
      </c>
      <c r="F40" s="60">
        <v>0</v>
      </c>
    </row>
    <row r="41" spans="1:8">
      <c r="A41" s="7"/>
      <c r="B41" s="61"/>
      <c r="C41" s="61"/>
      <c r="D41" s="61"/>
      <c r="E41" s="61"/>
      <c r="F41" s="61"/>
    </row>
    <row r="42" spans="1:8">
      <c r="A42" s="70" t="s">
        <v>25</v>
      </c>
      <c r="B42" s="71">
        <f>B38-B40</f>
        <v>0</v>
      </c>
      <c r="C42" s="71">
        <f>C38-C40</f>
        <v>0</v>
      </c>
      <c r="D42" s="71">
        <f>D38-D40</f>
        <v>0</v>
      </c>
      <c r="E42" s="71">
        <f>E38-E40</f>
        <v>0</v>
      </c>
      <c r="F42" s="71">
        <f>F38-F40</f>
        <v>0</v>
      </c>
    </row>
    <row r="44" spans="1:8" hidden="1">
      <c r="B44" s="1">
        <v>287952.25371747202</v>
      </c>
      <c r="C44" s="1">
        <v>244163.37848198335</v>
      </c>
      <c r="D44" s="1">
        <v>315770.75884513109</v>
      </c>
      <c r="E44" s="1">
        <v>611923.06055789883</v>
      </c>
      <c r="F44" s="1">
        <v>419308.17954837641</v>
      </c>
    </row>
    <row r="45" spans="1:8" hidden="1">
      <c r="B45" s="3">
        <f>B42/B5</f>
        <v>0</v>
      </c>
      <c r="C45" s="3">
        <f>C42/C5</f>
        <v>0</v>
      </c>
      <c r="D45" s="3">
        <f>D42/D5</f>
        <v>0</v>
      </c>
      <c r="E45" s="3">
        <f>E42/E5</f>
        <v>0</v>
      </c>
      <c r="F45" s="3">
        <f>F42/F5</f>
        <v>0</v>
      </c>
    </row>
    <row r="46" spans="1:8">
      <c r="B46" s="100"/>
    </row>
  </sheetData>
  <sheetProtection password="83D3" sheet="1" objects="1" scenarios="1" formatCells="0" formatColumns="0" formatRows="0"/>
  <protectedRanges>
    <protectedRange sqref="F40" name="Range12"/>
    <protectedRange sqref="F32" name="Range10"/>
    <protectedRange sqref="F6:F7" name="Range8"/>
    <protectedRange sqref="F40" name="Range6_1"/>
    <protectedRange sqref="B32:F32" name="Range4_1"/>
    <protectedRange sqref="F12:F26" name="Range3_1"/>
    <protectedRange sqref="F36" name="Range5_1"/>
    <protectedRange sqref="F12:F26" name="Range8_1"/>
    <protectedRange sqref="B3:F3" name="Range7"/>
    <protectedRange sqref="F12:F26" name="Range9"/>
    <protectedRange sqref="F36" name="Range11"/>
    <protectedRange sqref="B6:E7" name="Range2_1_1"/>
    <protectedRange sqref="B12:E26" name="Range8_1_1"/>
    <protectedRange sqref="B12:E12" name="Range3_1_1"/>
    <protectedRange sqref="C36:E36" name="Range5_1_1"/>
    <protectedRange sqref="B36" name="Range4_1_1"/>
    <protectedRange sqref="B40:E40" name="Range6_1_1"/>
  </protectedRanges>
  <mergeCells count="3">
    <mergeCell ref="B1:F1"/>
    <mergeCell ref="B2:F2"/>
    <mergeCell ref="B3:F3"/>
  </mergeCells>
  <phoneticPr fontId="2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Charts</vt:lpstr>
      </vt:variant>
      <vt:variant>
        <vt:i4>1</vt:i4>
      </vt:variant>
    </vt:vector>
  </HeadingPairs>
  <TitlesOfParts>
    <vt:vector size="16" baseType="lpstr">
      <vt:lpstr>.</vt:lpstr>
      <vt:lpstr>Accueil</vt:lpstr>
      <vt:lpstr>Sheet2</vt:lpstr>
      <vt:lpstr>Sheet1</vt:lpstr>
      <vt:lpstr>Requete de garantie particulier</vt:lpstr>
      <vt:lpstr>Requête de garantie entreprise</vt:lpstr>
      <vt:lpstr>Compte d'exploit reconverti</vt:lpstr>
      <vt:lpstr>Données emprunteur</vt:lpstr>
      <vt:lpstr>Cpte d'exploit. emprunteur</vt:lpstr>
      <vt:lpstr>Bilan emprunteur</vt:lpstr>
      <vt:lpstr>projections</vt:lpstr>
      <vt:lpstr>Les secteurs</vt:lpstr>
      <vt:lpstr>Données économ</vt:lpstr>
      <vt:lpstr>Chiffres reconvertis1</vt:lpstr>
      <vt:lpstr>Chiffres reconvertis2</vt:lpstr>
      <vt:lpstr>Chart1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Lermite</dc:creator>
  <cp:lastModifiedBy>User</cp:lastModifiedBy>
  <cp:lastPrinted>2011-03-31T18:03:56Z</cp:lastPrinted>
  <dcterms:created xsi:type="dcterms:W3CDTF">2002-12-19T21:16:31Z</dcterms:created>
  <dcterms:modified xsi:type="dcterms:W3CDTF">2011-04-17T22:18:45Z</dcterms:modified>
</cp:coreProperties>
</file>